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88" windowWidth="18852" windowHeight="13176" activeTab="4"/>
  </bookViews>
  <sheets>
    <sheet name="Rekapitulácia stavby" sheetId="1" r:id="rId1"/>
    <sheet name="1 Telocvičňa - Stroj - Te..." sheetId="2" r:id="rId2"/>
    <sheet name="3 Hydr. vetva B - Hydraul..." sheetId="3" r:id="rId3"/>
    <sheet name="4 Hydr. vetva C - Hydraul..." sheetId="4" r:id="rId4"/>
    <sheet name="5 Hydr. vetva D - Hydraul..." sheetId="5" r:id="rId5"/>
    <sheet name="6 Hydr. vetva D1 - Hydrau..." sheetId="6" r:id="rId6"/>
    <sheet name="7 vetva V Vývarovňa - Vet..." sheetId="7" r:id="rId7"/>
    <sheet name="8 vetva Š Školník - Vetva..." sheetId="8" r:id="rId8"/>
    <sheet name="9 Úpravy na vetve C - Úpr..." sheetId="9" r:id="rId9"/>
    <sheet name="2 Hydr. vetva A - Hydraul..." sheetId="10" r:id="rId10"/>
  </sheets>
  <definedNames>
    <definedName name="_xlnm.Print_Titles" localSheetId="1">'1 Telocvičňa - Stroj - Te...'!$122:$122</definedName>
    <definedName name="_xlnm.Print_Titles" localSheetId="9">'2 Hydr. vetva A - Hydraul...'!$118:$118</definedName>
    <definedName name="_xlnm.Print_Titles" localSheetId="2">'3 Hydr. vetva B - Hydraul...'!$118:$118</definedName>
    <definedName name="_xlnm.Print_Titles" localSheetId="3">'4 Hydr. vetva C - Hydraul...'!$118:$118</definedName>
    <definedName name="_xlnm.Print_Titles" localSheetId="4">'5 Hydr. vetva D - Hydraul...'!$118:$118</definedName>
    <definedName name="_xlnm.Print_Titles" localSheetId="5">'6 Hydr. vetva D1 - Hydrau...'!$120:$120</definedName>
    <definedName name="_xlnm.Print_Titles" localSheetId="6">'7 vetva V Vývarovňa - Vet...'!$120:$120</definedName>
    <definedName name="_xlnm.Print_Titles" localSheetId="7">'8 vetva Š Školník - Vetva...'!$121:$121</definedName>
    <definedName name="_xlnm.Print_Titles" localSheetId="8">'9 Úpravy na vetve C - Úpr...'!$122:$122</definedName>
    <definedName name="_xlnm.Print_Titles" localSheetId="0">'Rekapitulácia stavby'!$85:$85</definedName>
    <definedName name="_xlnm.Print_Area" localSheetId="1">'1 Telocvičňa - Stroj - Te...'!$C$4:$Q$70,'1 Telocvičňa - Stroj - Te...'!$C$76:$Q$106,'1 Telocvičňa - Stroj - Te...'!$C$112:$Q$197</definedName>
    <definedName name="_xlnm.Print_Area" localSheetId="9">'2 Hydr. vetva A - Hydraul...'!$C$4:$Q$70,'2 Hydr. vetva A - Hydraul...'!$C$76:$Q$102,'2 Hydr. vetva A - Hydraul...'!$C$108:$Q$139</definedName>
    <definedName name="_xlnm.Print_Area" localSheetId="2">'3 Hydr. vetva B - Hydraul...'!$C$4:$Q$70,'3 Hydr. vetva B - Hydraul...'!$C$76:$Q$102,'3 Hydr. vetva B - Hydraul...'!$C$108:$Q$139</definedName>
    <definedName name="_xlnm.Print_Area" localSheetId="3">'4 Hydr. vetva C - Hydraul...'!$C$4:$Q$70,'4 Hydr. vetva C - Hydraul...'!$C$76:$Q$102,'4 Hydr. vetva C - Hydraul...'!$C$108:$Q$139</definedName>
    <definedName name="_xlnm.Print_Area" localSheetId="4">'5 Hydr. vetva D - Hydraul...'!$C$4:$Q$70,'5 Hydr. vetva D - Hydraul...'!$C$76:$Q$102,'5 Hydr. vetva D - Hydraul...'!$C$108:$Q$139</definedName>
    <definedName name="_xlnm.Print_Area" localSheetId="5">'6 Hydr. vetva D1 - Hydrau...'!$C$4:$Q$70,'6 Hydr. vetva D1 - Hydrau...'!$C$76:$Q$104,'6 Hydr. vetva D1 - Hydrau...'!$C$110:$Q$149</definedName>
    <definedName name="_xlnm.Print_Area" localSheetId="6">'7 vetva V Vývarovňa - Vet...'!$C$4:$Q$70,'7 vetva V Vývarovňa - Vet...'!$C$76:$Q$104,'7 vetva V Vývarovňa - Vet...'!$C$110:$Q$162</definedName>
    <definedName name="_xlnm.Print_Area" localSheetId="7">'8 vetva Š Školník - Vetva...'!$C$4:$Q$70,'8 vetva Š Školník - Vetva...'!$C$76:$Q$105,'8 vetva Š Školník - Vetva...'!$C$111:$Q$178</definedName>
    <definedName name="_xlnm.Print_Area" localSheetId="8">'9 Úpravy na vetve C - Úpr...'!$C$4:$Q$70,'9 Úpravy na vetve C - Úpr...'!$C$76:$Q$106,'9 Úpravy na vetve C - Úpr...'!$C$112:$Q$179</definedName>
    <definedName name="_xlnm.Print_Area" localSheetId="0">'Rekapitulácia stavby'!$C$4:$AP$70,'Rekapitulácia stavby'!$C$76:$AP$104</definedName>
  </definedNames>
  <calcPr calcId="124519"/>
</workbook>
</file>

<file path=xl/calcChain.xml><?xml version="1.0" encoding="utf-8"?>
<calcChain xmlns="http://schemas.openxmlformats.org/spreadsheetml/2006/main">
  <c r="AY96" i="1"/>
  <c r="AX96"/>
  <c r="BI139" i="10"/>
  <c r="BH139"/>
  <c r="BG139"/>
  <c r="BE139"/>
  <c r="BK139"/>
  <c r="N139" s="1"/>
  <c r="BF139" s="1"/>
  <c r="BI138"/>
  <c r="BH138"/>
  <c r="BG138"/>
  <c r="BE138"/>
  <c r="N138"/>
  <c r="BF138" s="1"/>
  <c r="BK138"/>
  <c r="BI137"/>
  <c r="BH137"/>
  <c r="BG137"/>
  <c r="BE137"/>
  <c r="BK137"/>
  <c r="N137" s="1"/>
  <c r="BF137" s="1"/>
  <c r="BI136"/>
  <c r="BH136"/>
  <c r="BG136"/>
  <c r="BE136"/>
  <c r="BK136"/>
  <c r="N136" s="1"/>
  <c r="BF136" s="1"/>
  <c r="BI135"/>
  <c r="BH135"/>
  <c r="BG135"/>
  <c r="BE135"/>
  <c r="BK135"/>
  <c r="N135" s="1"/>
  <c r="BF135" s="1"/>
  <c r="BI133"/>
  <c r="BH133"/>
  <c r="BG133"/>
  <c r="BF133"/>
  <c r="BE133"/>
  <c r="AA133"/>
  <c r="AA132" s="1"/>
  <c r="Y133"/>
  <c r="Y132" s="1"/>
  <c r="W133"/>
  <c r="W132" s="1"/>
  <c r="BK133"/>
  <c r="BK132" s="1"/>
  <c r="N132" s="1"/>
  <c r="N91" s="1"/>
  <c r="N133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F125"/>
  <c r="BE125"/>
  <c r="AA125"/>
  <c r="Y125"/>
  <c r="W125"/>
  <c r="BK125"/>
  <c r="N125"/>
  <c r="BI124"/>
  <c r="BH124"/>
  <c r="BG124"/>
  <c r="BE124"/>
  <c r="AA124"/>
  <c r="Y124"/>
  <c r="W124"/>
  <c r="BK124"/>
  <c r="N124"/>
  <c r="BF124" s="1"/>
  <c r="BI123"/>
  <c r="BH123"/>
  <c r="BG123"/>
  <c r="BF123"/>
  <c r="BE123"/>
  <c r="AA123"/>
  <c r="Y123"/>
  <c r="W123"/>
  <c r="BK123"/>
  <c r="N123"/>
  <c r="BI122"/>
  <c r="BH122"/>
  <c r="BG122"/>
  <c r="BE122"/>
  <c r="AA122"/>
  <c r="AA121" s="1"/>
  <c r="AA120" s="1"/>
  <c r="AA119" s="1"/>
  <c r="Y122"/>
  <c r="Y121" s="1"/>
  <c r="Y120" s="1"/>
  <c r="Y119" s="1"/>
  <c r="W122"/>
  <c r="W121" s="1"/>
  <c r="W120" s="1"/>
  <c r="W119" s="1"/>
  <c r="AU96" i="1" s="1"/>
  <c r="BK122" i="10"/>
  <c r="BK121" s="1"/>
  <c r="N122"/>
  <c r="BF122" s="1"/>
  <c r="F113"/>
  <c r="F111"/>
  <c r="BI100"/>
  <c r="BH100"/>
  <c r="BG100"/>
  <c r="BE100"/>
  <c r="BI99"/>
  <c r="BH99"/>
  <c r="BG99"/>
  <c r="BE99"/>
  <c r="BI98"/>
  <c r="BH98"/>
  <c r="BG98"/>
  <c r="BE98"/>
  <c r="BI97"/>
  <c r="BH97"/>
  <c r="BG97"/>
  <c r="BE97"/>
  <c r="BI96"/>
  <c r="BH96"/>
  <c r="BG96"/>
  <c r="BE96"/>
  <c r="BI95"/>
  <c r="H36" s="1"/>
  <c r="BD96" i="1" s="1"/>
  <c r="BH95" i="10"/>
  <c r="H35" s="1"/>
  <c r="BC96" i="1" s="1"/>
  <c r="BG95" i="10"/>
  <c r="H34" s="1"/>
  <c r="BB96" i="1" s="1"/>
  <c r="BE95" i="10"/>
  <c r="M32" s="1"/>
  <c r="AV96" i="1" s="1"/>
  <c r="F81" i="10"/>
  <c r="F79"/>
  <c r="O21"/>
  <c r="E21"/>
  <c r="M116" s="1"/>
  <c r="O20"/>
  <c r="O18"/>
  <c r="E18"/>
  <c r="M115" s="1"/>
  <c r="O17"/>
  <c r="O15"/>
  <c r="E15"/>
  <c r="F116" s="1"/>
  <c r="O14"/>
  <c r="O12"/>
  <c r="E12"/>
  <c r="F115" s="1"/>
  <c r="O11"/>
  <c r="O9"/>
  <c r="M113" s="1"/>
  <c r="F6"/>
  <c r="F110" s="1"/>
  <c r="AY95" i="1"/>
  <c r="AX95"/>
  <c r="BI179" i="9"/>
  <c r="BH179"/>
  <c r="BG179"/>
  <c r="BE179"/>
  <c r="N179"/>
  <c r="BF179" s="1"/>
  <c r="BK179"/>
  <c r="BI178"/>
  <c r="BH178"/>
  <c r="BG178"/>
  <c r="BE178"/>
  <c r="BK178"/>
  <c r="N178" s="1"/>
  <c r="BF178" s="1"/>
  <c r="BI177"/>
  <c r="BH177"/>
  <c r="BG177"/>
  <c r="BF177"/>
  <c r="BE177"/>
  <c r="N177"/>
  <c r="BK177"/>
  <c r="BI176"/>
  <c r="BH176"/>
  <c r="BG176"/>
  <c r="BE176"/>
  <c r="N176"/>
  <c r="BF176" s="1"/>
  <c r="BK176"/>
  <c r="BI175"/>
  <c r="BH175"/>
  <c r="BG175"/>
  <c r="BE175"/>
  <c r="N175"/>
  <c r="BF175" s="1"/>
  <c r="BK175"/>
  <c r="BK174" s="1"/>
  <c r="N174" s="1"/>
  <c r="N96" s="1"/>
  <c r="BI173"/>
  <c r="BH173"/>
  <c r="BG173"/>
  <c r="BE173"/>
  <c r="AA173"/>
  <c r="AA172" s="1"/>
  <c r="Y173"/>
  <c r="Y172" s="1"/>
  <c r="W173"/>
  <c r="W172" s="1"/>
  <c r="BK173"/>
  <c r="BK172" s="1"/>
  <c r="N172" s="1"/>
  <c r="N95" s="1"/>
  <c r="N173"/>
  <c r="BF173" s="1"/>
  <c r="BI171"/>
  <c r="BH171"/>
  <c r="BG171"/>
  <c r="BE171"/>
  <c r="AA171"/>
  <c r="Y171"/>
  <c r="W171"/>
  <c r="BK171"/>
  <c r="N171"/>
  <c r="BF171" s="1"/>
  <c r="BI170"/>
  <c r="BH170"/>
  <c r="BG170"/>
  <c r="BF170"/>
  <c r="BE170"/>
  <c r="AA170"/>
  <c r="AA169" s="1"/>
  <c r="Y170"/>
  <c r="Y169" s="1"/>
  <c r="W170"/>
  <c r="W169" s="1"/>
  <c r="BK170"/>
  <c r="BK169" s="1"/>
  <c r="N169" s="1"/>
  <c r="N94" s="1"/>
  <c r="N170"/>
  <c r="BI168"/>
  <c r="BH168"/>
  <c r="BG168"/>
  <c r="BE168"/>
  <c r="AA168"/>
  <c r="Y168"/>
  <c r="W168"/>
  <c r="BK168"/>
  <c r="N168"/>
  <c r="BF168" s="1"/>
  <c r="BI167"/>
  <c r="BH167"/>
  <c r="BG167"/>
  <c r="BF167"/>
  <c r="BE167"/>
  <c r="AA167"/>
  <c r="Y167"/>
  <c r="W167"/>
  <c r="BK167"/>
  <c r="N167"/>
  <c r="BI166"/>
  <c r="BH166"/>
  <c r="BG166"/>
  <c r="BE166"/>
  <c r="AA166"/>
  <c r="Y166"/>
  <c r="W166"/>
  <c r="BK166"/>
  <c r="N166"/>
  <c r="BF166" s="1"/>
  <c r="BI165"/>
  <c r="BH165"/>
  <c r="BG165"/>
  <c r="BF165"/>
  <c r="BE165"/>
  <c r="AA165"/>
  <c r="Y165"/>
  <c r="W165"/>
  <c r="BK165"/>
  <c r="N165"/>
  <c r="BI164"/>
  <c r="BH164"/>
  <c r="BG164"/>
  <c r="BE164"/>
  <c r="AA164"/>
  <c r="Y164"/>
  <c r="W164"/>
  <c r="BK164"/>
  <c r="N164"/>
  <c r="BF164" s="1"/>
  <c r="BI163"/>
  <c r="BH163"/>
  <c r="BG163"/>
  <c r="BF163"/>
  <c r="BE163"/>
  <c r="AA163"/>
  <c r="Y163"/>
  <c r="W163"/>
  <c r="BK163"/>
  <c r="N163"/>
  <c r="BI162"/>
  <c r="BH162"/>
  <c r="BG162"/>
  <c r="BE162"/>
  <c r="AA162"/>
  <c r="Y162"/>
  <c r="W162"/>
  <c r="BK162"/>
  <c r="N162"/>
  <c r="BF162" s="1"/>
  <c r="BI161"/>
  <c r="BH161"/>
  <c r="BG161"/>
  <c r="BF161"/>
  <c r="BE161"/>
  <c r="AA161"/>
  <c r="Y161"/>
  <c r="W161"/>
  <c r="BK161"/>
  <c r="N161"/>
  <c r="BI160"/>
  <c r="BH160"/>
  <c r="BG160"/>
  <c r="BE160"/>
  <c r="AA160"/>
  <c r="Y160"/>
  <c r="W160"/>
  <c r="BK160"/>
  <c r="N160"/>
  <c r="BF160" s="1"/>
  <c r="BI159"/>
  <c r="BH159"/>
  <c r="BG159"/>
  <c r="BF159"/>
  <c r="BE159"/>
  <c r="AA159"/>
  <c r="Y159"/>
  <c r="W159"/>
  <c r="BK159"/>
  <c r="N159"/>
  <c r="BI158"/>
  <c r="BH158"/>
  <c r="BG158"/>
  <c r="BE158"/>
  <c r="AA158"/>
  <c r="Y158"/>
  <c r="W158"/>
  <c r="BK158"/>
  <c r="N158"/>
  <c r="BF158" s="1"/>
  <c r="BI157"/>
  <c r="BH157"/>
  <c r="BG157"/>
  <c r="BF157"/>
  <c r="BE157"/>
  <c r="AA157"/>
  <c r="Y157"/>
  <c r="W157"/>
  <c r="BK157"/>
  <c r="N157"/>
  <c r="BI156"/>
  <c r="BH156"/>
  <c r="BG156"/>
  <c r="BE156"/>
  <c r="AA156"/>
  <c r="Y156"/>
  <c r="W156"/>
  <c r="BK156"/>
  <c r="N156"/>
  <c r="BF156" s="1"/>
  <c r="BI155"/>
  <c r="BH155"/>
  <c r="BG155"/>
  <c r="BF155"/>
  <c r="BE155"/>
  <c r="AA155"/>
  <c r="Y155"/>
  <c r="W155"/>
  <c r="BK155"/>
  <c r="N155"/>
  <c r="BI154"/>
  <c r="BH154"/>
  <c r="BG154"/>
  <c r="BE154"/>
  <c r="AA154"/>
  <c r="Y154"/>
  <c r="W154"/>
  <c r="BK154"/>
  <c r="N154"/>
  <c r="BF154" s="1"/>
  <c r="BI153"/>
  <c r="BH153"/>
  <c r="BG153"/>
  <c r="BF153"/>
  <c r="BE153"/>
  <c r="AA153"/>
  <c r="Y153"/>
  <c r="W153"/>
  <c r="BK153"/>
  <c r="N153"/>
  <c r="BI152"/>
  <c r="BH152"/>
  <c r="BG152"/>
  <c r="BE152"/>
  <c r="AA152"/>
  <c r="Y152"/>
  <c r="W152"/>
  <c r="BK152"/>
  <c r="N152"/>
  <c r="BF152" s="1"/>
  <c r="BI151"/>
  <c r="BH151"/>
  <c r="BG151"/>
  <c r="BF151"/>
  <c r="BE151"/>
  <c r="AA151"/>
  <c r="Y151"/>
  <c r="W151"/>
  <c r="BK151"/>
  <c r="N151"/>
  <c r="BI150"/>
  <c r="BH150"/>
  <c r="BG150"/>
  <c r="BE150"/>
  <c r="AA150"/>
  <c r="AA149" s="1"/>
  <c r="Y150"/>
  <c r="Y149" s="1"/>
  <c r="W150"/>
  <c r="W149" s="1"/>
  <c r="BK150"/>
  <c r="BK149" s="1"/>
  <c r="N149" s="1"/>
  <c r="N93" s="1"/>
  <c r="N150"/>
  <c r="BF150" s="1"/>
  <c r="BI148"/>
  <c r="BH148"/>
  <c r="BG148"/>
  <c r="BE148"/>
  <c r="AA148"/>
  <c r="Y148"/>
  <c r="W148"/>
  <c r="BK148"/>
  <c r="N148"/>
  <c r="BF148" s="1"/>
  <c r="BI147"/>
  <c r="BH147"/>
  <c r="BG147"/>
  <c r="BF147"/>
  <c r="BE147"/>
  <c r="AA147"/>
  <c r="Y147"/>
  <c r="W147"/>
  <c r="BK147"/>
  <c r="N147"/>
  <c r="BI146"/>
  <c r="BH146"/>
  <c r="BG146"/>
  <c r="BE146"/>
  <c r="AA146"/>
  <c r="Y146"/>
  <c r="W146"/>
  <c r="BK146"/>
  <c r="N146"/>
  <c r="BF146" s="1"/>
  <c r="BI145"/>
  <c r="BH145"/>
  <c r="BG145"/>
  <c r="BF145"/>
  <c r="BE145"/>
  <c r="AA145"/>
  <c r="Y145"/>
  <c r="W145"/>
  <c r="BK145"/>
  <c r="N145"/>
  <c r="BI144"/>
  <c r="BH144"/>
  <c r="BG144"/>
  <c r="BE144"/>
  <c r="AA144"/>
  <c r="Y144"/>
  <c r="W144"/>
  <c r="BK144"/>
  <c r="N144"/>
  <c r="BF144" s="1"/>
  <c r="BI143"/>
  <c r="BH143"/>
  <c r="BG143"/>
  <c r="BF143"/>
  <c r="BE143"/>
  <c r="AA143"/>
  <c r="AA142" s="1"/>
  <c r="Y143"/>
  <c r="Y142" s="1"/>
  <c r="W143"/>
  <c r="W142" s="1"/>
  <c r="BK143"/>
  <c r="BK142" s="1"/>
  <c r="N142" s="1"/>
  <c r="N92" s="1"/>
  <c r="N143"/>
  <c r="BI141"/>
  <c r="BH141"/>
  <c r="BG141"/>
  <c r="BE141"/>
  <c r="AA141"/>
  <c r="Y141"/>
  <c r="W141"/>
  <c r="BK141"/>
  <c r="N141"/>
  <c r="BF141" s="1"/>
  <c r="BI140"/>
  <c r="BH140"/>
  <c r="BG140"/>
  <c r="BF140"/>
  <c r="BE140"/>
  <c r="AA140"/>
  <c r="Y140"/>
  <c r="W140"/>
  <c r="BK140"/>
  <c r="N140"/>
  <c r="BI139"/>
  <c r="BH139"/>
  <c r="BG139"/>
  <c r="BE139"/>
  <c r="AA139"/>
  <c r="Y139"/>
  <c r="W139"/>
  <c r="BK139"/>
  <c r="N139"/>
  <c r="BF139" s="1"/>
  <c r="BI138"/>
  <c r="BH138"/>
  <c r="BG138"/>
  <c r="BF138"/>
  <c r="BE138"/>
  <c r="AA138"/>
  <c r="Y138"/>
  <c r="W138"/>
  <c r="BK138"/>
  <c r="N138"/>
  <c r="BI137"/>
  <c r="BH137"/>
  <c r="BG137"/>
  <c r="BE137"/>
  <c r="AA137"/>
  <c r="Y137"/>
  <c r="W137"/>
  <c r="BK137"/>
  <c r="N137"/>
  <c r="BF137" s="1"/>
  <c r="BI136"/>
  <c r="BH136"/>
  <c r="BG136"/>
  <c r="BF136"/>
  <c r="BE136"/>
  <c r="AA136"/>
  <c r="Y136"/>
  <c r="W136"/>
  <c r="BK136"/>
  <c r="N136"/>
  <c r="BI135"/>
  <c r="BH135"/>
  <c r="BG135"/>
  <c r="BE135"/>
  <c r="AA135"/>
  <c r="AA134" s="1"/>
  <c r="Y135"/>
  <c r="Y134" s="1"/>
  <c r="W135"/>
  <c r="W134" s="1"/>
  <c r="BK135"/>
  <c r="BK134" s="1"/>
  <c r="N134" s="1"/>
  <c r="N91" s="1"/>
  <c r="N135"/>
  <c r="BF135" s="1"/>
  <c r="BI133"/>
  <c r="BH133"/>
  <c r="BG133"/>
  <c r="BE133"/>
  <c r="AA133"/>
  <c r="Y133"/>
  <c r="W133"/>
  <c r="BK133"/>
  <c r="N133"/>
  <c r="BF133" s="1"/>
  <c r="BI132"/>
  <c r="BH132"/>
  <c r="BG132"/>
  <c r="BF132"/>
  <c r="BE132"/>
  <c r="AA132"/>
  <c r="Y132"/>
  <c r="W132"/>
  <c r="BK132"/>
  <c r="N132"/>
  <c r="BI131"/>
  <c r="BH131"/>
  <c r="BG131"/>
  <c r="BE131"/>
  <c r="AA131"/>
  <c r="Y131"/>
  <c r="W131"/>
  <c r="BK131"/>
  <c r="N131"/>
  <c r="BF131" s="1"/>
  <c r="BI130"/>
  <c r="BH130"/>
  <c r="BG130"/>
  <c r="BF130"/>
  <c r="BE130"/>
  <c r="AA130"/>
  <c r="Y130"/>
  <c r="W130"/>
  <c r="BK130"/>
  <c r="N130"/>
  <c r="BI129"/>
  <c r="BH129"/>
  <c r="BG129"/>
  <c r="BE129"/>
  <c r="AA129"/>
  <c r="Y129"/>
  <c r="W129"/>
  <c r="BK129"/>
  <c r="N129"/>
  <c r="BF129" s="1"/>
  <c r="BI128"/>
  <c r="BH128"/>
  <c r="BG128"/>
  <c r="BF128"/>
  <c r="BE128"/>
  <c r="AA128"/>
  <c r="Y128"/>
  <c r="W128"/>
  <c r="BK128"/>
  <c r="N128"/>
  <c r="BI127"/>
  <c r="BH127"/>
  <c r="BG127"/>
  <c r="BE127"/>
  <c r="AA127"/>
  <c r="Y127"/>
  <c r="W127"/>
  <c r="BK127"/>
  <c r="N127"/>
  <c r="BF127" s="1"/>
  <c r="BI126"/>
  <c r="BH126"/>
  <c r="BG126"/>
  <c r="BF126"/>
  <c r="BE126"/>
  <c r="AA126"/>
  <c r="AA125" s="1"/>
  <c r="AA124" s="1"/>
  <c r="AA123" s="1"/>
  <c r="Y126"/>
  <c r="Y125" s="1"/>
  <c r="W126"/>
  <c r="W125" s="1"/>
  <c r="BK126"/>
  <c r="BK125" s="1"/>
  <c r="N126"/>
  <c r="F117"/>
  <c r="F115"/>
  <c r="BI104"/>
  <c r="BH104"/>
  <c r="BG104"/>
  <c r="BE104"/>
  <c r="BI103"/>
  <c r="BH103"/>
  <c r="BG103"/>
  <c r="BE103"/>
  <c r="BI102"/>
  <c r="BH102"/>
  <c r="BG102"/>
  <c r="BE102"/>
  <c r="BI101"/>
  <c r="BH101"/>
  <c r="BG101"/>
  <c r="BE101"/>
  <c r="BI100"/>
  <c r="BH100"/>
  <c r="BG100"/>
  <c r="BE100"/>
  <c r="BI99"/>
  <c r="H36" s="1"/>
  <c r="BD95" i="1" s="1"/>
  <c r="BH99" i="9"/>
  <c r="H35" s="1"/>
  <c r="BC95" i="1" s="1"/>
  <c r="BG99" i="9"/>
  <c r="H34" s="1"/>
  <c r="BB95" i="1" s="1"/>
  <c r="BE99" i="9"/>
  <c r="H32" s="1"/>
  <c r="AZ95" i="1" s="1"/>
  <c r="F81" i="9"/>
  <c r="F79"/>
  <c r="O21"/>
  <c r="E21"/>
  <c r="M120" s="1"/>
  <c r="O20"/>
  <c r="O18"/>
  <c r="E18"/>
  <c r="M119" s="1"/>
  <c r="O17"/>
  <c r="O15"/>
  <c r="E15"/>
  <c r="F120" s="1"/>
  <c r="O14"/>
  <c r="O12"/>
  <c r="E12"/>
  <c r="F119" s="1"/>
  <c r="O11"/>
  <c r="O9"/>
  <c r="M117" s="1"/>
  <c r="F6"/>
  <c r="F114" s="1"/>
  <c r="AY94" i="1"/>
  <c r="AX94"/>
  <c r="BI178" i="8"/>
  <c r="BH178"/>
  <c r="BG178"/>
  <c r="BF178"/>
  <c r="BE178"/>
  <c r="N178"/>
  <c r="BK178"/>
  <c r="BI177"/>
  <c r="BH177"/>
  <c r="BG177"/>
  <c r="BE177"/>
  <c r="N177"/>
  <c r="BF177" s="1"/>
  <c r="BK177"/>
  <c r="BI176"/>
  <c r="BH176"/>
  <c r="BG176"/>
  <c r="BE176"/>
  <c r="N176"/>
  <c r="BF176" s="1"/>
  <c r="BK176"/>
  <c r="BI175"/>
  <c r="BH175"/>
  <c r="BG175"/>
  <c r="BE175"/>
  <c r="BK175"/>
  <c r="N175" s="1"/>
  <c r="BF175" s="1"/>
  <c r="BI174"/>
  <c r="BH174"/>
  <c r="BG174"/>
  <c r="BF174"/>
  <c r="BE174"/>
  <c r="N174"/>
  <c r="BK174"/>
  <c r="BK173" s="1"/>
  <c r="N173" s="1"/>
  <c r="N95" s="1"/>
  <c r="BI172"/>
  <c r="BH172"/>
  <c r="BG172"/>
  <c r="BF172"/>
  <c r="BE172"/>
  <c r="AA172"/>
  <c r="AA171" s="1"/>
  <c r="Y172"/>
  <c r="Y171" s="1"/>
  <c r="W172"/>
  <c r="W171" s="1"/>
  <c r="BK172"/>
  <c r="BK171" s="1"/>
  <c r="N171" s="1"/>
  <c r="N94" s="1"/>
  <c r="N172"/>
  <c r="BI170"/>
  <c r="BH170"/>
  <c r="BG170"/>
  <c r="BF170"/>
  <c r="BE170"/>
  <c r="AA170"/>
  <c r="Y170"/>
  <c r="W170"/>
  <c r="BK170"/>
  <c r="N170"/>
  <c r="BI169"/>
  <c r="BH169"/>
  <c r="BG169"/>
  <c r="BE169"/>
  <c r="AA169"/>
  <c r="Y169"/>
  <c r="W169"/>
  <c r="BK169"/>
  <c r="N169"/>
  <c r="BF169" s="1"/>
  <c r="BI168"/>
  <c r="BH168"/>
  <c r="BG168"/>
  <c r="BF168"/>
  <c r="BE168"/>
  <c r="AA168"/>
  <c r="Y168"/>
  <c r="W168"/>
  <c r="BK168"/>
  <c r="N168"/>
  <c r="BI167"/>
  <c r="BH167"/>
  <c r="BG167"/>
  <c r="BE167"/>
  <c r="AA167"/>
  <c r="Y167"/>
  <c r="W167"/>
  <c r="BK167"/>
  <c r="N167"/>
  <c r="BF167" s="1"/>
  <c r="BI166"/>
  <c r="BH166"/>
  <c r="BG166"/>
  <c r="BF166"/>
  <c r="BE166"/>
  <c r="AA166"/>
  <c r="Y166"/>
  <c r="W166"/>
  <c r="BK166"/>
  <c r="N166"/>
  <c r="BI165"/>
  <c r="BH165"/>
  <c r="BG165"/>
  <c r="BE165"/>
  <c r="AA165"/>
  <c r="Y165"/>
  <c r="W165"/>
  <c r="BK165"/>
  <c r="N165"/>
  <c r="BF165" s="1"/>
  <c r="BI164"/>
  <c r="BH164"/>
  <c r="BG164"/>
  <c r="BF164"/>
  <c r="BE164"/>
  <c r="AA164"/>
  <c r="Y164"/>
  <c r="W164"/>
  <c r="BK164"/>
  <c r="N164"/>
  <c r="BI163"/>
  <c r="BH163"/>
  <c r="BG163"/>
  <c r="BE163"/>
  <c r="AA163"/>
  <c r="Y163"/>
  <c r="W163"/>
  <c r="BK163"/>
  <c r="N163"/>
  <c r="BF163" s="1"/>
  <c r="BI162"/>
  <c r="BH162"/>
  <c r="BG162"/>
  <c r="BF162"/>
  <c r="BE162"/>
  <c r="AA162"/>
  <c r="Y162"/>
  <c r="W162"/>
  <c r="BK162"/>
  <c r="N162"/>
  <c r="BI161"/>
  <c r="BH161"/>
  <c r="BG161"/>
  <c r="BE161"/>
  <c r="AA161"/>
  <c r="Y161"/>
  <c r="W161"/>
  <c r="BK161"/>
  <c r="N161"/>
  <c r="BF161" s="1"/>
  <c r="BI160"/>
  <c r="BH160"/>
  <c r="BG160"/>
  <c r="BF160"/>
  <c r="BE160"/>
  <c r="AA160"/>
  <c r="AA159" s="1"/>
  <c r="Y160"/>
  <c r="Y159" s="1"/>
  <c r="W160"/>
  <c r="W159" s="1"/>
  <c r="BK160"/>
  <c r="BK159" s="1"/>
  <c r="N159" s="1"/>
  <c r="N93" s="1"/>
  <c r="N160"/>
  <c r="BI158"/>
  <c r="BH158"/>
  <c r="BG158"/>
  <c r="BE158"/>
  <c r="AA158"/>
  <c r="Y158"/>
  <c r="W158"/>
  <c r="BK158"/>
  <c r="N158"/>
  <c r="BF158" s="1"/>
  <c r="BI157"/>
  <c r="BH157"/>
  <c r="BG157"/>
  <c r="BF157"/>
  <c r="BE157"/>
  <c r="AA157"/>
  <c r="Y157"/>
  <c r="W157"/>
  <c r="BK157"/>
  <c r="N157"/>
  <c r="BI156"/>
  <c r="BH156"/>
  <c r="BG156"/>
  <c r="BE156"/>
  <c r="AA156"/>
  <c r="Y156"/>
  <c r="W156"/>
  <c r="BK156"/>
  <c r="N156"/>
  <c r="BF156" s="1"/>
  <c r="BI155"/>
  <c r="BH155"/>
  <c r="BG155"/>
  <c r="BF155"/>
  <c r="BE155"/>
  <c r="AA155"/>
  <c r="Y155"/>
  <c r="W155"/>
  <c r="BK155"/>
  <c r="N155"/>
  <c r="BI154"/>
  <c r="BH154"/>
  <c r="BG154"/>
  <c r="BE154"/>
  <c r="AA154"/>
  <c r="Y154"/>
  <c r="W154"/>
  <c r="BK154"/>
  <c r="N154"/>
  <c r="BF154" s="1"/>
  <c r="BI153"/>
  <c r="BH153"/>
  <c r="BG153"/>
  <c r="BF153"/>
  <c r="BE153"/>
  <c r="AA153"/>
  <c r="Y153"/>
  <c r="W153"/>
  <c r="BK153"/>
  <c r="N153"/>
  <c r="BI152"/>
  <c r="BH152"/>
  <c r="BG152"/>
  <c r="BE152"/>
  <c r="AA152"/>
  <c r="Y152"/>
  <c r="W152"/>
  <c r="BK152"/>
  <c r="N152"/>
  <c r="BF152" s="1"/>
  <c r="BI151"/>
  <c r="BH151"/>
  <c r="BG151"/>
  <c r="BF151"/>
  <c r="BE151"/>
  <c r="AA151"/>
  <c r="Y151"/>
  <c r="W151"/>
  <c r="BK151"/>
  <c r="N151"/>
  <c r="BI150"/>
  <c r="BH150"/>
  <c r="BG150"/>
  <c r="BE150"/>
  <c r="AA150"/>
  <c r="Y150"/>
  <c r="W150"/>
  <c r="BK150"/>
  <c r="N150"/>
  <c r="BF150" s="1"/>
  <c r="BI149"/>
  <c r="BH149"/>
  <c r="BG149"/>
  <c r="BF149"/>
  <c r="BE149"/>
  <c r="AA149"/>
  <c r="Y149"/>
  <c r="W149"/>
  <c r="BK149"/>
  <c r="N149"/>
  <c r="BI148"/>
  <c r="BH148"/>
  <c r="BG148"/>
  <c r="BE148"/>
  <c r="AA148"/>
  <c r="Y148"/>
  <c r="W148"/>
  <c r="BK148"/>
  <c r="N148"/>
  <c r="BF148" s="1"/>
  <c r="BI147"/>
  <c r="BH147"/>
  <c r="BG147"/>
  <c r="BF147"/>
  <c r="BE147"/>
  <c r="AA147"/>
  <c r="Y147"/>
  <c r="W147"/>
  <c r="BK147"/>
  <c r="N147"/>
  <c r="BI146"/>
  <c r="BH146"/>
  <c r="BG146"/>
  <c r="BE146"/>
  <c r="AA146"/>
  <c r="Y146"/>
  <c r="W146"/>
  <c r="BK146"/>
  <c r="N146"/>
  <c r="BF146" s="1"/>
  <c r="BI145"/>
  <c r="BH145"/>
  <c r="BG145"/>
  <c r="BF145"/>
  <c r="BE145"/>
  <c r="AA145"/>
  <c r="Y145"/>
  <c r="W145"/>
  <c r="BK145"/>
  <c r="N145"/>
  <c r="BI144"/>
  <c r="BH144"/>
  <c r="BG144"/>
  <c r="BE144"/>
  <c r="AA144"/>
  <c r="Y144"/>
  <c r="W144"/>
  <c r="BK144"/>
  <c r="N144"/>
  <c r="BF144" s="1"/>
  <c r="BI143"/>
  <c r="BH143"/>
  <c r="BG143"/>
  <c r="BF143"/>
  <c r="BE143"/>
  <c r="AA143"/>
  <c r="Y143"/>
  <c r="W143"/>
  <c r="BK143"/>
  <c r="N143"/>
  <c r="BI142"/>
  <c r="BH142"/>
  <c r="BG142"/>
  <c r="BE142"/>
  <c r="AA142"/>
  <c r="Y142"/>
  <c r="W142"/>
  <c r="BK142"/>
  <c r="N142"/>
  <c r="BF142" s="1"/>
  <c r="BI141"/>
  <c r="BH141"/>
  <c r="BG141"/>
  <c r="BF141"/>
  <c r="BE141"/>
  <c r="AA141"/>
  <c r="Y141"/>
  <c r="W141"/>
  <c r="BK141"/>
  <c r="N141"/>
  <c r="BI140"/>
  <c r="BH140"/>
  <c r="BG140"/>
  <c r="BE140"/>
  <c r="AA140"/>
  <c r="AA139" s="1"/>
  <c r="Y140"/>
  <c r="Y139" s="1"/>
  <c r="W140"/>
  <c r="W139" s="1"/>
  <c r="BK140"/>
  <c r="BK139" s="1"/>
  <c r="N139" s="1"/>
  <c r="N92" s="1"/>
  <c r="N140"/>
  <c r="BF140" s="1"/>
  <c r="BI138"/>
  <c r="BH138"/>
  <c r="BG138"/>
  <c r="BE138"/>
  <c r="AA138"/>
  <c r="Y138"/>
  <c r="W138"/>
  <c r="BK138"/>
  <c r="N138"/>
  <c r="BF138" s="1"/>
  <c r="BI137"/>
  <c r="BH137"/>
  <c r="BG137"/>
  <c r="BF137"/>
  <c r="BE137"/>
  <c r="AA137"/>
  <c r="Y137"/>
  <c r="W137"/>
  <c r="BK137"/>
  <c r="N137"/>
  <c r="BI136"/>
  <c r="BH136"/>
  <c r="BG136"/>
  <c r="BE136"/>
  <c r="AA136"/>
  <c r="Y136"/>
  <c r="W136"/>
  <c r="BK136"/>
  <c r="N136"/>
  <c r="BF136" s="1"/>
  <c r="BI135"/>
  <c r="BH135"/>
  <c r="BG135"/>
  <c r="BF135"/>
  <c r="BE135"/>
  <c r="AA135"/>
  <c r="Y135"/>
  <c r="W135"/>
  <c r="BK135"/>
  <c r="N135"/>
  <c r="BI134"/>
  <c r="BH134"/>
  <c r="BG134"/>
  <c r="BE134"/>
  <c r="AA134"/>
  <c r="Y134"/>
  <c r="W134"/>
  <c r="BK134"/>
  <c r="N134"/>
  <c r="BF134" s="1"/>
  <c r="BI133"/>
  <c r="BH133"/>
  <c r="BG133"/>
  <c r="BF133"/>
  <c r="BE133"/>
  <c r="AA133"/>
  <c r="AA132" s="1"/>
  <c r="Y133"/>
  <c r="Y132" s="1"/>
  <c r="W133"/>
  <c r="W132" s="1"/>
  <c r="BK133"/>
  <c r="BK132" s="1"/>
  <c r="N132" s="1"/>
  <c r="N91" s="1"/>
  <c r="N133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E125"/>
  <c r="AA125"/>
  <c r="AA124" s="1"/>
  <c r="Y125"/>
  <c r="Y124" s="1"/>
  <c r="Y123" s="1"/>
  <c r="Y122" s="1"/>
  <c r="W125"/>
  <c r="W124" s="1"/>
  <c r="W123" s="1"/>
  <c r="BK125"/>
  <c r="BK124" s="1"/>
  <c r="N125"/>
  <c r="BF125" s="1"/>
  <c r="F116"/>
  <c r="F114"/>
  <c r="BI103"/>
  <c r="BH103"/>
  <c r="BG103"/>
  <c r="BE103"/>
  <c r="BI102"/>
  <c r="BH102"/>
  <c r="BG102"/>
  <c r="BE102"/>
  <c r="BI101"/>
  <c r="BH101"/>
  <c r="BG101"/>
  <c r="BE101"/>
  <c r="BI100"/>
  <c r="BH100"/>
  <c r="BG100"/>
  <c r="BE100"/>
  <c r="BI99"/>
  <c r="BH99"/>
  <c r="BG99"/>
  <c r="BE99"/>
  <c r="BI98"/>
  <c r="H36" s="1"/>
  <c r="BD94" i="1" s="1"/>
  <c r="BH98" i="8"/>
  <c r="H35" s="1"/>
  <c r="BC94" i="1" s="1"/>
  <c r="BG98" i="8"/>
  <c r="H34" s="1"/>
  <c r="BB94" i="1" s="1"/>
  <c r="BE98" i="8"/>
  <c r="H32" s="1"/>
  <c r="AZ94" i="1" s="1"/>
  <c r="F81" i="8"/>
  <c r="F79"/>
  <c r="O21"/>
  <c r="E21"/>
  <c r="M119" s="1"/>
  <c r="O20"/>
  <c r="O18"/>
  <c r="E18"/>
  <c r="M118" s="1"/>
  <c r="O17"/>
  <c r="O15"/>
  <c r="E15"/>
  <c r="F119" s="1"/>
  <c r="O14"/>
  <c r="O12"/>
  <c r="E12"/>
  <c r="F118" s="1"/>
  <c r="O11"/>
  <c r="O9"/>
  <c r="M116" s="1"/>
  <c r="F6"/>
  <c r="F113" s="1"/>
  <c r="AY93" i="1"/>
  <c r="AX93"/>
  <c r="BI162" i="7"/>
  <c r="BH162"/>
  <c r="BG162"/>
  <c r="BE162"/>
  <c r="BK162"/>
  <c r="N162" s="1"/>
  <c r="BF162" s="1"/>
  <c r="BI161"/>
  <c r="BH161"/>
  <c r="BG161"/>
  <c r="BF161"/>
  <c r="BE161"/>
  <c r="N161"/>
  <c r="BK161"/>
  <c r="BI160"/>
  <c r="BH160"/>
  <c r="BG160"/>
  <c r="BE160"/>
  <c r="BK160"/>
  <c r="N160" s="1"/>
  <c r="BF160" s="1"/>
  <c r="BI159"/>
  <c r="BH159"/>
  <c r="BG159"/>
  <c r="BE159"/>
  <c r="N159"/>
  <c r="BF159" s="1"/>
  <c r="BK159"/>
  <c r="BI158"/>
  <c r="BH158"/>
  <c r="BG158"/>
  <c r="BE158"/>
  <c r="BK158"/>
  <c r="BK157" s="1"/>
  <c r="N157" s="1"/>
  <c r="N94" s="1"/>
  <c r="BI156"/>
  <c r="BH156"/>
  <c r="BG156"/>
  <c r="BE156"/>
  <c r="AA156"/>
  <c r="AA155" s="1"/>
  <c r="Y156"/>
  <c r="Y155" s="1"/>
  <c r="W156"/>
  <c r="W155" s="1"/>
  <c r="BK156"/>
  <c r="BK155" s="1"/>
  <c r="N155" s="1"/>
  <c r="N93" s="1"/>
  <c r="N156"/>
  <c r="BF156" s="1"/>
  <c r="BI154"/>
  <c r="BH154"/>
  <c r="BG154"/>
  <c r="BE154"/>
  <c r="AA154"/>
  <c r="Y154"/>
  <c r="W154"/>
  <c r="BK154"/>
  <c r="N154"/>
  <c r="BF154" s="1"/>
  <c r="BI153"/>
  <c r="BH153"/>
  <c r="BG153"/>
  <c r="BF153"/>
  <c r="BE153"/>
  <c r="AA153"/>
  <c r="Y153"/>
  <c r="W153"/>
  <c r="BK153"/>
  <c r="N153"/>
  <c r="BI152"/>
  <c r="BH152"/>
  <c r="BG152"/>
  <c r="BE152"/>
  <c r="AA152"/>
  <c r="Y152"/>
  <c r="W152"/>
  <c r="BK152"/>
  <c r="N152"/>
  <c r="BF152" s="1"/>
  <c r="BI151"/>
  <c r="BH151"/>
  <c r="BG151"/>
  <c r="BE151"/>
  <c r="AA151"/>
  <c r="Y151"/>
  <c r="W151"/>
  <c r="BK151"/>
  <c r="N151"/>
  <c r="BF151" s="1"/>
  <c r="BI150"/>
  <c r="BH150"/>
  <c r="BG150"/>
  <c r="BE150"/>
  <c r="AA150"/>
  <c r="Y150"/>
  <c r="W150"/>
  <c r="BK150"/>
  <c r="N150"/>
  <c r="BF150" s="1"/>
  <c r="BI149"/>
  <c r="BH149"/>
  <c r="BG149"/>
  <c r="BE149"/>
  <c r="AA149"/>
  <c r="Y149"/>
  <c r="W149"/>
  <c r="BK149"/>
  <c r="N149"/>
  <c r="BF149" s="1"/>
  <c r="BI148"/>
  <c r="BH148"/>
  <c r="BG148"/>
  <c r="BE148"/>
  <c r="AA148"/>
  <c r="Y148"/>
  <c r="W148"/>
  <c r="BK148"/>
  <c r="N148"/>
  <c r="BF148" s="1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 s="1"/>
  <c r="BI145"/>
  <c r="BH145"/>
  <c r="BG145"/>
  <c r="BE145"/>
  <c r="AA145"/>
  <c r="Y145"/>
  <c r="W145"/>
  <c r="BK145"/>
  <c r="N145"/>
  <c r="BF145" s="1"/>
  <c r="BI144"/>
  <c r="BH144"/>
  <c r="BG144"/>
  <c r="BE144"/>
  <c r="AA144"/>
  <c r="Y144"/>
  <c r="W144"/>
  <c r="BK144"/>
  <c r="N144"/>
  <c r="BF144" s="1"/>
  <c r="BI143"/>
  <c r="BH143"/>
  <c r="BG143"/>
  <c r="BE143"/>
  <c r="AA143"/>
  <c r="AA142" s="1"/>
  <c r="Y143"/>
  <c r="Y142" s="1"/>
  <c r="W143"/>
  <c r="W142" s="1"/>
  <c r="BK143"/>
  <c r="BK142" s="1"/>
  <c r="N142" s="1"/>
  <c r="N92" s="1"/>
  <c r="N143"/>
  <c r="BF143" s="1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BK139"/>
  <c r="N139"/>
  <c r="BF139" s="1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5"/>
  <c r="BH135"/>
  <c r="BG135"/>
  <c r="BE135"/>
  <c r="AA135"/>
  <c r="Y135"/>
  <c r="W135"/>
  <c r="BK135"/>
  <c r="N135"/>
  <c r="BF135" s="1"/>
  <c r="BI134"/>
  <c r="BH134"/>
  <c r="BG134"/>
  <c r="BE134"/>
  <c r="AA134"/>
  <c r="Y134"/>
  <c r="W134"/>
  <c r="BK134"/>
  <c r="N134"/>
  <c r="BF134" s="1"/>
  <c r="BI133"/>
  <c r="BH133"/>
  <c r="BG133"/>
  <c r="BE133"/>
  <c r="AA133"/>
  <c r="AA132" s="1"/>
  <c r="Y133"/>
  <c r="Y132" s="1"/>
  <c r="W133"/>
  <c r="W132" s="1"/>
  <c r="BK133"/>
  <c r="BK132" s="1"/>
  <c r="N132" s="1"/>
  <c r="N91" s="1"/>
  <c r="N133"/>
  <c r="BF133" s="1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W125"/>
  <c r="BK125"/>
  <c r="N125"/>
  <c r="BF125" s="1"/>
  <c r="BI124"/>
  <c r="BH124"/>
  <c r="BG124"/>
  <c r="BF124"/>
  <c r="BE124"/>
  <c r="AA124"/>
  <c r="AA123" s="1"/>
  <c r="AA122" s="1"/>
  <c r="Y124"/>
  <c r="Y123" s="1"/>
  <c r="Y122" s="1"/>
  <c r="Y121" s="1"/>
  <c r="W124"/>
  <c r="W123" s="1"/>
  <c r="BK124"/>
  <c r="BK123" s="1"/>
  <c r="N124"/>
  <c r="F115"/>
  <c r="F113"/>
  <c r="BI102"/>
  <c r="BH102"/>
  <c r="BG102"/>
  <c r="BE102"/>
  <c r="BI101"/>
  <c r="BH101"/>
  <c r="BG101"/>
  <c r="BE101"/>
  <c r="BI100"/>
  <c r="BH100"/>
  <c r="BG100"/>
  <c r="BE100"/>
  <c r="BI99"/>
  <c r="BH99"/>
  <c r="BG99"/>
  <c r="BE99"/>
  <c r="BI98"/>
  <c r="BH98"/>
  <c r="BG98"/>
  <c r="BE98"/>
  <c r="BI97"/>
  <c r="H36" s="1"/>
  <c r="BD93" i="1" s="1"/>
  <c r="BH97" i="7"/>
  <c r="H35" s="1"/>
  <c r="BC93" i="1" s="1"/>
  <c r="BG97" i="7"/>
  <c r="H34" s="1"/>
  <c r="BB93" i="1" s="1"/>
  <c r="BE97" i="7"/>
  <c r="H32" s="1"/>
  <c r="AZ93" i="1" s="1"/>
  <c r="F81" i="7"/>
  <c r="F79"/>
  <c r="O21"/>
  <c r="E21"/>
  <c r="M118" s="1"/>
  <c r="O20"/>
  <c r="O18"/>
  <c r="E18"/>
  <c r="M117" s="1"/>
  <c r="O17"/>
  <c r="O15"/>
  <c r="E15"/>
  <c r="F118" s="1"/>
  <c r="O14"/>
  <c r="O12"/>
  <c r="E12"/>
  <c r="F117" s="1"/>
  <c r="O11"/>
  <c r="O9"/>
  <c r="M115" s="1"/>
  <c r="F6"/>
  <c r="F112" s="1"/>
  <c r="AY92" i="1"/>
  <c r="AX92"/>
  <c r="BI149" i="6"/>
  <c r="BH149"/>
  <c r="BG149"/>
  <c r="BE149"/>
  <c r="BK149"/>
  <c r="N149" s="1"/>
  <c r="BF149" s="1"/>
  <c r="BI148"/>
  <c r="BH148"/>
  <c r="BG148"/>
  <c r="BF148"/>
  <c r="BE148"/>
  <c r="N148"/>
  <c r="BK148"/>
  <c r="BI147"/>
  <c r="BH147"/>
  <c r="BG147"/>
  <c r="BE147"/>
  <c r="N147"/>
  <c r="BF147" s="1"/>
  <c r="BK147"/>
  <c r="BI146"/>
  <c r="BH146"/>
  <c r="BG146"/>
  <c r="BE146"/>
  <c r="BK146"/>
  <c r="N146" s="1"/>
  <c r="BF146" s="1"/>
  <c r="BI145"/>
  <c r="BH145"/>
  <c r="BG145"/>
  <c r="BE145"/>
  <c r="BK145"/>
  <c r="BK144" s="1"/>
  <c r="N144" s="1"/>
  <c r="N94" s="1"/>
  <c r="BI143"/>
  <c r="BH143"/>
  <c r="BG143"/>
  <c r="BE143"/>
  <c r="AA143"/>
  <c r="AA142" s="1"/>
  <c r="Y143"/>
  <c r="Y142" s="1"/>
  <c r="W143"/>
  <c r="W142" s="1"/>
  <c r="BK143"/>
  <c r="BK142" s="1"/>
  <c r="N142" s="1"/>
  <c r="N93" s="1"/>
  <c r="N143"/>
  <c r="BF143" s="1"/>
  <c r="BI141"/>
  <c r="BH141"/>
  <c r="BG141"/>
  <c r="BF141"/>
  <c r="BE141"/>
  <c r="AA141"/>
  <c r="Y141"/>
  <c r="W141"/>
  <c r="BK141"/>
  <c r="N141"/>
  <c r="BI140"/>
  <c r="BH140"/>
  <c r="BG140"/>
  <c r="BE140"/>
  <c r="AA140"/>
  <c r="Y140"/>
  <c r="W140"/>
  <c r="BK140"/>
  <c r="N140"/>
  <c r="BF140" s="1"/>
  <c r="BI139"/>
  <c r="BH139"/>
  <c r="BG139"/>
  <c r="BF139"/>
  <c r="BE139"/>
  <c r="AA139"/>
  <c r="Y139"/>
  <c r="W139"/>
  <c r="BK139"/>
  <c r="N139"/>
  <c r="BI138"/>
  <c r="BH138"/>
  <c r="BG138"/>
  <c r="BE138"/>
  <c r="AA138"/>
  <c r="Y138"/>
  <c r="W138"/>
  <c r="BK138"/>
  <c r="N138"/>
  <c r="BF138" s="1"/>
  <c r="BI137"/>
  <c r="BH137"/>
  <c r="BG137"/>
  <c r="BF137"/>
  <c r="BE137"/>
  <c r="AA137"/>
  <c r="AA136" s="1"/>
  <c r="Y137"/>
  <c r="Y136" s="1"/>
  <c r="W137"/>
  <c r="W136" s="1"/>
  <c r="BK137"/>
  <c r="BK136" s="1"/>
  <c r="N136" s="1"/>
  <c r="N92" s="1"/>
  <c r="N137"/>
  <c r="BI135"/>
  <c r="BH135"/>
  <c r="BG135"/>
  <c r="BE135"/>
  <c r="AA135"/>
  <c r="Y135"/>
  <c r="W135"/>
  <c r="BK135"/>
  <c r="N135"/>
  <c r="BF135" s="1"/>
  <c r="BI134"/>
  <c r="BH134"/>
  <c r="BG134"/>
  <c r="BE134"/>
  <c r="AA134"/>
  <c r="Y134"/>
  <c r="W134"/>
  <c r="BK134"/>
  <c r="N134"/>
  <c r="BF134" s="1"/>
  <c r="BI133"/>
  <c r="BH133"/>
  <c r="BG133"/>
  <c r="BE133"/>
  <c r="AA133"/>
  <c r="Y133"/>
  <c r="W133"/>
  <c r="BK133"/>
  <c r="N133"/>
  <c r="BF133" s="1"/>
  <c r="BI132"/>
  <c r="BH132"/>
  <c r="BG132"/>
  <c r="BE132"/>
  <c r="AA132"/>
  <c r="Y132"/>
  <c r="W132"/>
  <c r="BK132"/>
  <c r="N132"/>
  <c r="BF132" s="1"/>
  <c r="BI131"/>
  <c r="BH131"/>
  <c r="BG131"/>
  <c r="BF131"/>
  <c r="BE131"/>
  <c r="AA131"/>
  <c r="Y131"/>
  <c r="W131"/>
  <c r="BK131"/>
  <c r="N131"/>
  <c r="BI130"/>
  <c r="BH130"/>
  <c r="BG130"/>
  <c r="BE130"/>
  <c r="AA130"/>
  <c r="AA129" s="1"/>
  <c r="Y130"/>
  <c r="Y129" s="1"/>
  <c r="W130"/>
  <c r="W129" s="1"/>
  <c r="BK130"/>
  <c r="BK129" s="1"/>
  <c r="N129" s="1"/>
  <c r="N91" s="1"/>
  <c r="N130"/>
  <c r="BF130" s="1"/>
  <c r="BI128"/>
  <c r="BH128"/>
  <c r="BG128"/>
  <c r="BF128"/>
  <c r="BE128"/>
  <c r="AA128"/>
  <c r="Y128"/>
  <c r="W128"/>
  <c r="BK128"/>
  <c r="N128"/>
  <c r="BI127"/>
  <c r="BH127"/>
  <c r="BG127"/>
  <c r="BE127"/>
  <c r="AA127"/>
  <c r="Y127"/>
  <c r="W127"/>
  <c r="BK127"/>
  <c r="N127"/>
  <c r="BF127" s="1"/>
  <c r="BI126"/>
  <c r="BH126"/>
  <c r="BG126"/>
  <c r="BF126"/>
  <c r="BE126"/>
  <c r="AA126"/>
  <c r="Y126"/>
  <c r="W126"/>
  <c r="BK126"/>
  <c r="N126"/>
  <c r="BI125"/>
  <c r="BH125"/>
  <c r="BG125"/>
  <c r="BE125"/>
  <c r="AA125"/>
  <c r="Y125"/>
  <c r="W125"/>
  <c r="BK125"/>
  <c r="N125"/>
  <c r="BF125" s="1"/>
  <c r="BI124"/>
  <c r="BH124"/>
  <c r="BG124"/>
  <c r="BF124"/>
  <c r="BE124"/>
  <c r="AA124"/>
  <c r="AA123" s="1"/>
  <c r="Y124"/>
  <c r="Y123" s="1"/>
  <c r="Y122" s="1"/>
  <c r="Y121" s="1"/>
  <c r="W124"/>
  <c r="W123" s="1"/>
  <c r="W122" s="1"/>
  <c r="W121" s="1"/>
  <c r="AU92" i="1" s="1"/>
  <c r="BK124" i="6"/>
  <c r="BK123" s="1"/>
  <c r="N124"/>
  <c r="F115"/>
  <c r="F113"/>
  <c r="BI102"/>
  <c r="BH102"/>
  <c r="BG102"/>
  <c r="BE102"/>
  <c r="BI101"/>
  <c r="BH101"/>
  <c r="BG101"/>
  <c r="BE101"/>
  <c r="BI100"/>
  <c r="BH100"/>
  <c r="BG100"/>
  <c r="BE100"/>
  <c r="BI99"/>
  <c r="BH99"/>
  <c r="BG99"/>
  <c r="BE99"/>
  <c r="BI98"/>
  <c r="BH98"/>
  <c r="BG98"/>
  <c r="BE98"/>
  <c r="BI97"/>
  <c r="H36" s="1"/>
  <c r="BD92" i="1" s="1"/>
  <c r="BH97" i="6"/>
  <c r="H35" s="1"/>
  <c r="BC92" i="1" s="1"/>
  <c r="BG97" i="6"/>
  <c r="H34" s="1"/>
  <c r="BB92" i="1" s="1"/>
  <c r="BE97" i="6"/>
  <c r="M32" s="1"/>
  <c r="AV92" i="1" s="1"/>
  <c r="F81" i="6"/>
  <c r="F79"/>
  <c r="O21"/>
  <c r="E21"/>
  <c r="M118" s="1"/>
  <c r="O20"/>
  <c r="O18"/>
  <c r="E18"/>
  <c r="M117" s="1"/>
  <c r="O17"/>
  <c r="O15"/>
  <c r="E15"/>
  <c r="F118" s="1"/>
  <c r="O14"/>
  <c r="O12"/>
  <c r="E12"/>
  <c r="F117" s="1"/>
  <c r="O11"/>
  <c r="O9"/>
  <c r="M115" s="1"/>
  <c r="F6"/>
  <c r="F112" s="1"/>
  <c r="AY91" i="1"/>
  <c r="AX91"/>
  <c r="BI139" i="5"/>
  <c r="BH139"/>
  <c r="BG139"/>
  <c r="BE139"/>
  <c r="BK139"/>
  <c r="N139" s="1"/>
  <c r="BF139" s="1"/>
  <c r="BI138"/>
  <c r="BH138"/>
  <c r="BG138"/>
  <c r="BE138"/>
  <c r="BK138"/>
  <c r="N138" s="1"/>
  <c r="BF138" s="1"/>
  <c r="BI137"/>
  <c r="BH137"/>
  <c r="BG137"/>
  <c r="BE137"/>
  <c r="BK137"/>
  <c r="N137" s="1"/>
  <c r="BF137" s="1"/>
  <c r="BI136"/>
  <c r="BH136"/>
  <c r="BG136"/>
  <c r="BE136"/>
  <c r="N136"/>
  <c r="BF136" s="1"/>
  <c r="BK136"/>
  <c r="BI135"/>
  <c r="BH135"/>
  <c r="BG135"/>
  <c r="BE135"/>
  <c r="BK135"/>
  <c r="N135" s="1"/>
  <c r="BF135" s="1"/>
  <c r="BI133"/>
  <c r="BH133"/>
  <c r="BG133"/>
  <c r="BE133"/>
  <c r="AA133"/>
  <c r="AA132" s="1"/>
  <c r="Y133"/>
  <c r="Y132" s="1"/>
  <c r="W133"/>
  <c r="W132" s="1"/>
  <c r="BK133"/>
  <c r="BK132" s="1"/>
  <c r="N132" s="1"/>
  <c r="N91" s="1"/>
  <c r="N133"/>
  <c r="BF133" s="1"/>
  <c r="BI131"/>
  <c r="BH131"/>
  <c r="BG131"/>
  <c r="BE131"/>
  <c r="AA131"/>
  <c r="Y131"/>
  <c r="W131"/>
  <c r="BK131"/>
  <c r="N131"/>
  <c r="BF131" s="1"/>
  <c r="BI130"/>
  <c r="BH130"/>
  <c r="BG130"/>
  <c r="BF130"/>
  <c r="BE130"/>
  <c r="AA130"/>
  <c r="Y130"/>
  <c r="W130"/>
  <c r="BK130"/>
  <c r="N130"/>
  <c r="BI129"/>
  <c r="BH129"/>
  <c r="BG129"/>
  <c r="BE129"/>
  <c r="AA129"/>
  <c r="Y129"/>
  <c r="W129"/>
  <c r="BK129"/>
  <c r="N129"/>
  <c r="BF129" s="1"/>
  <c r="BI128"/>
  <c r="BH128"/>
  <c r="BG128"/>
  <c r="BF128"/>
  <c r="BE128"/>
  <c r="AA128"/>
  <c r="Y128"/>
  <c r="W128"/>
  <c r="BK128"/>
  <c r="N128"/>
  <c r="BI127"/>
  <c r="BH127"/>
  <c r="BG127"/>
  <c r="BE127"/>
  <c r="AA127"/>
  <c r="Y127"/>
  <c r="W127"/>
  <c r="BK127"/>
  <c r="N127"/>
  <c r="BF127" s="1"/>
  <c r="BI126"/>
  <c r="BH126"/>
  <c r="BG126"/>
  <c r="BF126"/>
  <c r="BE126"/>
  <c r="AA126"/>
  <c r="Y126"/>
  <c r="W126"/>
  <c r="BK126"/>
  <c r="N126"/>
  <c r="BI125"/>
  <c r="BH125"/>
  <c r="BG125"/>
  <c r="BE125"/>
  <c r="AA125"/>
  <c r="Y125"/>
  <c r="W125"/>
  <c r="BK125"/>
  <c r="N125"/>
  <c r="BF125" s="1"/>
  <c r="BI124"/>
  <c r="BH124"/>
  <c r="BG124"/>
  <c r="BE124"/>
  <c r="AA124"/>
  <c r="Y124"/>
  <c r="W124"/>
  <c r="BK124"/>
  <c r="N124"/>
  <c r="BF124" s="1"/>
  <c r="BI123"/>
  <c r="BH123"/>
  <c r="BG123"/>
  <c r="BE123"/>
  <c r="AA123"/>
  <c r="Y123"/>
  <c r="W123"/>
  <c r="BK123"/>
  <c r="N123"/>
  <c r="BF123" s="1"/>
  <c r="BI122"/>
  <c r="BH122"/>
  <c r="BG122"/>
  <c r="BE122"/>
  <c r="AA122"/>
  <c r="AA121" s="1"/>
  <c r="AA120" s="1"/>
  <c r="AA119" s="1"/>
  <c r="Y122"/>
  <c r="Y121" s="1"/>
  <c r="Y120" s="1"/>
  <c r="Y119" s="1"/>
  <c r="W122"/>
  <c r="W121" s="1"/>
  <c r="W120" s="1"/>
  <c r="BK122"/>
  <c r="BK121" s="1"/>
  <c r="N122"/>
  <c r="BF122" s="1"/>
  <c r="F113"/>
  <c r="F111"/>
  <c r="BI100"/>
  <c r="BH100"/>
  <c r="BG100"/>
  <c r="BE100"/>
  <c r="BI99"/>
  <c r="BH99"/>
  <c r="BG99"/>
  <c r="BE99"/>
  <c r="BI98"/>
  <c r="BH98"/>
  <c r="BG98"/>
  <c r="BE98"/>
  <c r="BI97"/>
  <c r="BH97"/>
  <c r="BG97"/>
  <c r="BE97"/>
  <c r="BI96"/>
  <c r="BH96"/>
  <c r="BG96"/>
  <c r="BE96"/>
  <c r="BI95"/>
  <c r="H36" s="1"/>
  <c r="BD91" i="1" s="1"/>
  <c r="BH95" i="5"/>
  <c r="H35" s="1"/>
  <c r="BC91" i="1" s="1"/>
  <c r="BG95" i="5"/>
  <c r="H34" s="1"/>
  <c r="BB91" i="1" s="1"/>
  <c r="BE95" i="5"/>
  <c r="H32" s="1"/>
  <c r="AZ91" i="1" s="1"/>
  <c r="F81" i="5"/>
  <c r="F79"/>
  <c r="O21"/>
  <c r="E21"/>
  <c r="M116" s="1"/>
  <c r="O20"/>
  <c r="O18"/>
  <c r="E18"/>
  <c r="M115" s="1"/>
  <c r="O17"/>
  <c r="O15"/>
  <c r="E15"/>
  <c r="F116" s="1"/>
  <c r="O14"/>
  <c r="O12"/>
  <c r="E12"/>
  <c r="F115" s="1"/>
  <c r="O11"/>
  <c r="O9"/>
  <c r="M113" s="1"/>
  <c r="F6"/>
  <c r="F110" s="1"/>
  <c r="AY90" i="1"/>
  <c r="AX90"/>
  <c r="BI139" i="4"/>
  <c r="BH139"/>
  <c r="BG139"/>
  <c r="BE139"/>
  <c r="BK139"/>
  <c r="N139" s="1"/>
  <c r="BF139" s="1"/>
  <c r="BI138"/>
  <c r="BH138"/>
  <c r="BG138"/>
  <c r="BE138"/>
  <c r="N138"/>
  <c r="BF138" s="1"/>
  <c r="BK138"/>
  <c r="BI137"/>
  <c r="BH137"/>
  <c r="BG137"/>
  <c r="BE137"/>
  <c r="BK137"/>
  <c r="N137" s="1"/>
  <c r="BF137" s="1"/>
  <c r="BI136"/>
  <c r="BH136"/>
  <c r="BG136"/>
  <c r="BE136"/>
  <c r="N136"/>
  <c r="BF136" s="1"/>
  <c r="BK136"/>
  <c r="BI135"/>
  <c r="BH135"/>
  <c r="BG135"/>
  <c r="BE135"/>
  <c r="BK135"/>
  <c r="N135" s="1"/>
  <c r="BF135" s="1"/>
  <c r="BI133"/>
  <c r="BH133"/>
  <c r="BG133"/>
  <c r="BE133"/>
  <c r="AA133"/>
  <c r="AA132" s="1"/>
  <c r="Y133"/>
  <c r="Y132" s="1"/>
  <c r="W133"/>
  <c r="W132" s="1"/>
  <c r="BK133"/>
  <c r="BK132" s="1"/>
  <c r="N132" s="1"/>
  <c r="N91" s="1"/>
  <c r="N133"/>
  <c r="BF133" s="1"/>
  <c r="BI131"/>
  <c r="BH131"/>
  <c r="BG131"/>
  <c r="BE131"/>
  <c r="AA131"/>
  <c r="Y131"/>
  <c r="W131"/>
  <c r="BK131"/>
  <c r="N131"/>
  <c r="BF131" s="1"/>
  <c r="BI130"/>
  <c r="BH130"/>
  <c r="BG130"/>
  <c r="BF130"/>
  <c r="BE130"/>
  <c r="AA130"/>
  <c r="Y130"/>
  <c r="W130"/>
  <c r="BK130"/>
  <c r="N130"/>
  <c r="BI129"/>
  <c r="BH129"/>
  <c r="BG129"/>
  <c r="BE129"/>
  <c r="AA129"/>
  <c r="Y129"/>
  <c r="W129"/>
  <c r="BK129"/>
  <c r="N129"/>
  <c r="BF129" s="1"/>
  <c r="BI128"/>
  <c r="BH128"/>
  <c r="BG128"/>
  <c r="BF128"/>
  <c r="BE128"/>
  <c r="AA128"/>
  <c r="Y128"/>
  <c r="W128"/>
  <c r="BK128"/>
  <c r="N128"/>
  <c r="BI127"/>
  <c r="BH127"/>
  <c r="BG127"/>
  <c r="BE127"/>
  <c r="AA127"/>
  <c r="Y127"/>
  <c r="W127"/>
  <c r="BK127"/>
  <c r="N127"/>
  <c r="BF127" s="1"/>
  <c r="BI126"/>
  <c r="BH126"/>
  <c r="BG126"/>
  <c r="BF126"/>
  <c r="BE126"/>
  <c r="AA126"/>
  <c r="Y126"/>
  <c r="W126"/>
  <c r="BK126"/>
  <c r="N126"/>
  <c r="BI125"/>
  <c r="BH125"/>
  <c r="BG125"/>
  <c r="BE125"/>
  <c r="AA125"/>
  <c r="Y125"/>
  <c r="W125"/>
  <c r="BK125"/>
  <c r="N125"/>
  <c r="BF125" s="1"/>
  <c r="BI124"/>
  <c r="BH124"/>
  <c r="BG124"/>
  <c r="BF124"/>
  <c r="BE124"/>
  <c r="AA124"/>
  <c r="Y124"/>
  <c r="W124"/>
  <c r="BK124"/>
  <c r="N124"/>
  <c r="BI123"/>
  <c r="BH123"/>
  <c r="BG123"/>
  <c r="BE123"/>
  <c r="AA123"/>
  <c r="Y123"/>
  <c r="W123"/>
  <c r="BK123"/>
  <c r="N123"/>
  <c r="BF123" s="1"/>
  <c r="BI122"/>
  <c r="BH122"/>
  <c r="BG122"/>
  <c r="BF122"/>
  <c r="BE122"/>
  <c r="AA122"/>
  <c r="AA121" s="1"/>
  <c r="AA120" s="1"/>
  <c r="Y122"/>
  <c r="Y121" s="1"/>
  <c r="Y120" s="1"/>
  <c r="W122"/>
  <c r="W121" s="1"/>
  <c r="W120" s="1"/>
  <c r="W119" s="1"/>
  <c r="AU90" i="1" s="1"/>
  <c r="BK122" i="4"/>
  <c r="BK121" s="1"/>
  <c r="N122"/>
  <c r="F113"/>
  <c r="F111"/>
  <c r="BI100"/>
  <c r="BH100"/>
  <c r="BG100"/>
  <c r="BE100"/>
  <c r="BI99"/>
  <c r="BH99"/>
  <c r="BG99"/>
  <c r="BE99"/>
  <c r="BI98"/>
  <c r="BH98"/>
  <c r="BG98"/>
  <c r="BE98"/>
  <c r="BI97"/>
  <c r="BH97"/>
  <c r="BG97"/>
  <c r="BE97"/>
  <c r="BI96"/>
  <c r="BH96"/>
  <c r="BG96"/>
  <c r="BE96"/>
  <c r="BI95"/>
  <c r="H36" s="1"/>
  <c r="BD90" i="1" s="1"/>
  <c r="BH95" i="4"/>
  <c r="H35" s="1"/>
  <c r="BC90" i="1" s="1"/>
  <c r="BG95" i="4"/>
  <c r="H34" s="1"/>
  <c r="BB90" i="1" s="1"/>
  <c r="BE95" i="4"/>
  <c r="M32" s="1"/>
  <c r="AV90" i="1" s="1"/>
  <c r="F81" i="4"/>
  <c r="F79"/>
  <c r="O21"/>
  <c r="E21"/>
  <c r="M116" s="1"/>
  <c r="O20"/>
  <c r="O18"/>
  <c r="E18"/>
  <c r="M115" s="1"/>
  <c r="O17"/>
  <c r="O15"/>
  <c r="E15"/>
  <c r="F116" s="1"/>
  <c r="O14"/>
  <c r="O12"/>
  <c r="E12"/>
  <c r="F115" s="1"/>
  <c r="O11"/>
  <c r="O9"/>
  <c r="M113" s="1"/>
  <c r="F6"/>
  <c r="F110" s="1"/>
  <c r="AY89" i="1"/>
  <c r="AX89"/>
  <c r="BI139" i="3"/>
  <c r="BH139"/>
  <c r="BG139"/>
  <c r="BE139"/>
  <c r="BK139"/>
  <c r="N139" s="1"/>
  <c r="BF139" s="1"/>
  <c r="BI138"/>
  <c r="BH138"/>
  <c r="BG138"/>
  <c r="BF138"/>
  <c r="BE138"/>
  <c r="N138"/>
  <c r="BK138"/>
  <c r="BI137"/>
  <c r="BH137"/>
  <c r="BG137"/>
  <c r="BE137"/>
  <c r="N137"/>
  <c r="BF137" s="1"/>
  <c r="BK137"/>
  <c r="BI136"/>
  <c r="BH136"/>
  <c r="BG136"/>
  <c r="BE136"/>
  <c r="N136"/>
  <c r="BF136" s="1"/>
  <c r="BK136"/>
  <c r="BI135"/>
  <c r="BH135"/>
  <c r="BG135"/>
  <c r="BE135"/>
  <c r="BK135"/>
  <c r="N135" s="1"/>
  <c r="BF135" s="1"/>
  <c r="BI133"/>
  <c r="BH133"/>
  <c r="BG133"/>
  <c r="BE133"/>
  <c r="AA133"/>
  <c r="AA132" s="1"/>
  <c r="Y133"/>
  <c r="Y132" s="1"/>
  <c r="W133"/>
  <c r="W132" s="1"/>
  <c r="BK133"/>
  <c r="BK132" s="1"/>
  <c r="N132" s="1"/>
  <c r="N91" s="1"/>
  <c r="N133"/>
  <c r="BF133" s="1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W125"/>
  <c r="BK125"/>
  <c r="N125"/>
  <c r="BF125" s="1"/>
  <c r="BI124"/>
  <c r="BH124"/>
  <c r="BG124"/>
  <c r="BE124"/>
  <c r="AA124"/>
  <c r="Y124"/>
  <c r="W124"/>
  <c r="BK124"/>
  <c r="N124"/>
  <c r="BF124" s="1"/>
  <c r="BI123"/>
  <c r="BH123"/>
  <c r="BG123"/>
  <c r="BE123"/>
  <c r="AA123"/>
  <c r="Y123"/>
  <c r="W123"/>
  <c r="BK123"/>
  <c r="N123"/>
  <c r="BF123" s="1"/>
  <c r="BI122"/>
  <c r="BH122"/>
  <c r="BG122"/>
  <c r="BE122"/>
  <c r="AA122"/>
  <c r="AA121" s="1"/>
  <c r="AA120" s="1"/>
  <c r="Y122"/>
  <c r="Y121" s="1"/>
  <c r="Y120" s="1"/>
  <c r="Y119" s="1"/>
  <c r="W122"/>
  <c r="W121" s="1"/>
  <c r="W120" s="1"/>
  <c r="W119" s="1"/>
  <c r="AU89" i="1" s="1"/>
  <c r="BK122" i="3"/>
  <c r="N122"/>
  <c r="BF122" s="1"/>
  <c r="F113"/>
  <c r="F111"/>
  <c r="BI100"/>
  <c r="BH100"/>
  <c r="BG100"/>
  <c r="BE100"/>
  <c r="BI99"/>
  <c r="BH99"/>
  <c r="BG99"/>
  <c r="BE99"/>
  <c r="BI98"/>
  <c r="BH98"/>
  <c r="BG98"/>
  <c r="BE98"/>
  <c r="BI97"/>
  <c r="BH97"/>
  <c r="BG97"/>
  <c r="BE97"/>
  <c r="BI96"/>
  <c r="BH96"/>
  <c r="BG96"/>
  <c r="BE96"/>
  <c r="BI95"/>
  <c r="H36" s="1"/>
  <c r="BD89" i="1" s="1"/>
  <c r="BH95" i="3"/>
  <c r="H35" s="1"/>
  <c r="BC89" i="1" s="1"/>
  <c r="BG95" i="3"/>
  <c r="H34" s="1"/>
  <c r="BB89" i="1" s="1"/>
  <c r="BE95" i="3"/>
  <c r="F81"/>
  <c r="F79"/>
  <c r="O21"/>
  <c r="E21"/>
  <c r="M116" s="1"/>
  <c r="O20"/>
  <c r="O18"/>
  <c r="E18"/>
  <c r="M115" s="1"/>
  <c r="O17"/>
  <c r="O15"/>
  <c r="E15"/>
  <c r="F116" s="1"/>
  <c r="O14"/>
  <c r="O12"/>
  <c r="E12"/>
  <c r="F115" s="1"/>
  <c r="O11"/>
  <c r="O9"/>
  <c r="M113" s="1"/>
  <c r="F6"/>
  <c r="F110" s="1"/>
  <c r="AY88" i="1"/>
  <c r="AX88"/>
  <c r="BI197" i="2"/>
  <c r="BH197"/>
  <c r="BG197"/>
  <c r="BE197"/>
  <c r="BK197"/>
  <c r="N197" s="1"/>
  <c r="BF197" s="1"/>
  <c r="BI196"/>
  <c r="BH196"/>
  <c r="BG196"/>
  <c r="BE196"/>
  <c r="N196"/>
  <c r="BF196" s="1"/>
  <c r="BK196"/>
  <c r="BI195"/>
  <c r="BH195"/>
  <c r="BG195"/>
  <c r="BE195"/>
  <c r="BK195"/>
  <c r="N195" s="1"/>
  <c r="BF195" s="1"/>
  <c r="BI194"/>
  <c r="BH194"/>
  <c r="BG194"/>
  <c r="BF194"/>
  <c r="BE194"/>
  <c r="N194"/>
  <c r="BK194"/>
  <c r="BI193"/>
  <c r="BH193"/>
  <c r="BG193"/>
  <c r="BE193"/>
  <c r="BK193"/>
  <c r="BK192" s="1"/>
  <c r="N192" s="1"/>
  <c r="N96" s="1"/>
  <c r="BI191"/>
  <c r="BH191"/>
  <c r="BG191"/>
  <c r="BF191"/>
  <c r="BE191"/>
  <c r="AA191"/>
  <c r="AA190" s="1"/>
  <c r="Y191"/>
  <c r="Y190" s="1"/>
  <c r="W191"/>
  <c r="W190" s="1"/>
  <c r="BK191"/>
  <c r="BK190" s="1"/>
  <c r="N190" s="1"/>
  <c r="N95" s="1"/>
  <c r="N191"/>
  <c r="BI189"/>
  <c r="BH189"/>
  <c r="BG189"/>
  <c r="BE189"/>
  <c r="AA189"/>
  <c r="Y189"/>
  <c r="W189"/>
  <c r="BK189"/>
  <c r="N189"/>
  <c r="BF189" s="1"/>
  <c r="BI188"/>
  <c r="BH188"/>
  <c r="BG188"/>
  <c r="BE188"/>
  <c r="AA188"/>
  <c r="AA187" s="1"/>
  <c r="Y188"/>
  <c r="Y187" s="1"/>
  <c r="W188"/>
  <c r="W187" s="1"/>
  <c r="BK188"/>
  <c r="BK187" s="1"/>
  <c r="N187" s="1"/>
  <c r="N94" s="1"/>
  <c r="N188"/>
  <c r="BF188" s="1"/>
  <c r="BI186"/>
  <c r="BH186"/>
  <c r="BG186"/>
  <c r="BE186"/>
  <c r="AA186"/>
  <c r="Y186"/>
  <c r="W186"/>
  <c r="BK186"/>
  <c r="N186"/>
  <c r="BF186" s="1"/>
  <c r="BI185"/>
  <c r="BH185"/>
  <c r="BG185"/>
  <c r="BE185"/>
  <c r="AA185"/>
  <c r="Y185"/>
  <c r="W185"/>
  <c r="BK185"/>
  <c r="N185"/>
  <c r="BF185" s="1"/>
  <c r="BI184"/>
  <c r="BH184"/>
  <c r="BG184"/>
  <c r="BF184"/>
  <c r="BE184"/>
  <c r="AA184"/>
  <c r="Y184"/>
  <c r="W184"/>
  <c r="BK184"/>
  <c r="N184"/>
  <c r="BI183"/>
  <c r="BH183"/>
  <c r="BG183"/>
  <c r="BE183"/>
  <c r="AA183"/>
  <c r="Y183"/>
  <c r="W183"/>
  <c r="BK183"/>
  <c r="N183"/>
  <c r="BF183" s="1"/>
  <c r="BI182"/>
  <c r="BH182"/>
  <c r="BG182"/>
  <c r="BF182"/>
  <c r="BE182"/>
  <c r="AA182"/>
  <c r="Y182"/>
  <c r="W182"/>
  <c r="BK182"/>
  <c r="N182"/>
  <c r="BI181"/>
  <c r="BH181"/>
  <c r="BG181"/>
  <c r="BE181"/>
  <c r="AA181"/>
  <c r="Y181"/>
  <c r="W181"/>
  <c r="BK181"/>
  <c r="N181"/>
  <c r="BF181" s="1"/>
  <c r="BI180"/>
  <c r="BH180"/>
  <c r="BG180"/>
  <c r="BF180"/>
  <c r="BE180"/>
  <c r="AA180"/>
  <c r="Y180"/>
  <c r="W180"/>
  <c r="BK180"/>
  <c r="N180"/>
  <c r="BI179"/>
  <c r="BH179"/>
  <c r="BG179"/>
  <c r="BE179"/>
  <c r="AA179"/>
  <c r="Y179"/>
  <c r="W179"/>
  <c r="BK179"/>
  <c r="N179"/>
  <c r="BF179" s="1"/>
  <c r="BI178"/>
  <c r="BH178"/>
  <c r="BG178"/>
  <c r="BF178"/>
  <c r="BE178"/>
  <c r="AA178"/>
  <c r="Y178"/>
  <c r="W178"/>
  <c r="BK178"/>
  <c r="N178"/>
  <c r="BI177"/>
  <c r="BH177"/>
  <c r="BG177"/>
  <c r="BE177"/>
  <c r="AA177"/>
  <c r="Y177"/>
  <c r="W177"/>
  <c r="BK177"/>
  <c r="N177"/>
  <c r="BF177" s="1"/>
  <c r="BI176"/>
  <c r="BH176"/>
  <c r="BG176"/>
  <c r="BE176"/>
  <c r="AA176"/>
  <c r="Y176"/>
  <c r="W176"/>
  <c r="BK176"/>
  <c r="N176"/>
  <c r="BF176" s="1"/>
  <c r="BI175"/>
  <c r="BH175"/>
  <c r="BG175"/>
  <c r="BE175"/>
  <c r="AA175"/>
  <c r="Y175"/>
  <c r="W175"/>
  <c r="BK175"/>
  <c r="N175"/>
  <c r="BF175" s="1"/>
  <c r="BI174"/>
  <c r="BH174"/>
  <c r="BG174"/>
  <c r="BE174"/>
  <c r="AA174"/>
  <c r="Y174"/>
  <c r="W174"/>
  <c r="BK174"/>
  <c r="N174"/>
  <c r="BF174" s="1"/>
  <c r="BI173"/>
  <c r="BH173"/>
  <c r="BG173"/>
  <c r="BE173"/>
  <c r="AA173"/>
  <c r="Y173"/>
  <c r="W173"/>
  <c r="BK173"/>
  <c r="N173"/>
  <c r="BF173" s="1"/>
  <c r="BI172"/>
  <c r="BH172"/>
  <c r="BG172"/>
  <c r="BE172"/>
  <c r="AA172"/>
  <c r="Y172"/>
  <c r="W172"/>
  <c r="BK172"/>
  <c r="N172"/>
  <c r="BF172" s="1"/>
  <c r="BI171"/>
  <c r="BH171"/>
  <c r="BG171"/>
  <c r="BE171"/>
  <c r="AA171"/>
  <c r="Y171"/>
  <c r="W171"/>
  <c r="BK171"/>
  <c r="N171"/>
  <c r="BF171" s="1"/>
  <c r="BI170"/>
  <c r="BH170"/>
  <c r="BG170"/>
  <c r="BE170"/>
  <c r="AA170"/>
  <c r="Y170"/>
  <c r="W170"/>
  <c r="BK170"/>
  <c r="N170"/>
  <c r="BF170" s="1"/>
  <c r="BI169"/>
  <c r="BH169"/>
  <c r="BG169"/>
  <c r="BE169"/>
  <c r="AA169"/>
  <c r="Y169"/>
  <c r="W169"/>
  <c r="BK169"/>
  <c r="N169"/>
  <c r="BF169" s="1"/>
  <c r="BI168"/>
  <c r="BH168"/>
  <c r="BG168"/>
  <c r="BE168"/>
  <c r="AA168"/>
  <c r="Y168"/>
  <c r="W168"/>
  <c r="BK168"/>
  <c r="N168"/>
  <c r="BF168" s="1"/>
  <c r="BI167"/>
  <c r="BH167"/>
  <c r="BG167"/>
  <c r="BE167"/>
  <c r="AA167"/>
  <c r="Y167"/>
  <c r="W167"/>
  <c r="BK167"/>
  <c r="N167"/>
  <c r="BF167" s="1"/>
  <c r="BI166"/>
  <c r="BH166"/>
  <c r="BG166"/>
  <c r="BE166"/>
  <c r="AA166"/>
  <c r="Y166"/>
  <c r="W166"/>
  <c r="BK166"/>
  <c r="N166"/>
  <c r="BF166" s="1"/>
  <c r="BI165"/>
  <c r="BH165"/>
  <c r="BG165"/>
  <c r="BE165"/>
  <c r="AA165"/>
  <c r="Y165"/>
  <c r="W165"/>
  <c r="BK165"/>
  <c r="N165"/>
  <c r="BF165" s="1"/>
  <c r="BI164"/>
  <c r="BH164"/>
  <c r="BG164"/>
  <c r="BE164"/>
  <c r="AA164"/>
  <c r="Y164"/>
  <c r="W164"/>
  <c r="BK164"/>
  <c r="N164"/>
  <c r="BF164" s="1"/>
  <c r="BI163"/>
  <c r="BH163"/>
  <c r="BG163"/>
  <c r="BE163"/>
  <c r="AA163"/>
  <c r="Y163"/>
  <c r="W163"/>
  <c r="BK163"/>
  <c r="N163"/>
  <c r="BF163" s="1"/>
  <c r="BI162"/>
  <c r="BH162"/>
  <c r="BG162"/>
  <c r="BE162"/>
  <c r="AA162"/>
  <c r="Y162"/>
  <c r="W162"/>
  <c r="BK162"/>
  <c r="N162"/>
  <c r="BF162" s="1"/>
  <c r="BI161"/>
  <c r="BH161"/>
  <c r="BG161"/>
  <c r="BE161"/>
  <c r="AA161"/>
  <c r="Y161"/>
  <c r="W161"/>
  <c r="BK161"/>
  <c r="N161"/>
  <c r="BF161" s="1"/>
  <c r="BI160"/>
  <c r="BH160"/>
  <c r="BG160"/>
  <c r="BE160"/>
  <c r="AA160"/>
  <c r="Y160"/>
  <c r="W160"/>
  <c r="BK160"/>
  <c r="N160"/>
  <c r="BF160" s="1"/>
  <c r="BI159"/>
  <c r="BH159"/>
  <c r="BG159"/>
  <c r="BE159"/>
  <c r="AA159"/>
  <c r="Y159"/>
  <c r="W159"/>
  <c r="BK159"/>
  <c r="N159"/>
  <c r="BF159" s="1"/>
  <c r="BI158"/>
  <c r="BH158"/>
  <c r="BG158"/>
  <c r="BE158"/>
  <c r="AA158"/>
  <c r="AA157" s="1"/>
  <c r="Y158"/>
  <c r="Y157" s="1"/>
  <c r="W158"/>
  <c r="W157" s="1"/>
  <c r="BK158"/>
  <c r="BK157" s="1"/>
  <c r="N157" s="1"/>
  <c r="N93" s="1"/>
  <c r="N158"/>
  <c r="BF158" s="1"/>
  <c r="BI156"/>
  <c r="BH156"/>
  <c r="BG156"/>
  <c r="BE156"/>
  <c r="AA156"/>
  <c r="Y156"/>
  <c r="W156"/>
  <c r="BK156"/>
  <c r="N156"/>
  <c r="BF156" s="1"/>
  <c r="BI155"/>
  <c r="BH155"/>
  <c r="BG155"/>
  <c r="BE155"/>
  <c r="AA155"/>
  <c r="Y155"/>
  <c r="W155"/>
  <c r="BK155"/>
  <c r="N155"/>
  <c r="BF155" s="1"/>
  <c r="BI154"/>
  <c r="BH154"/>
  <c r="BG154"/>
  <c r="BE154"/>
  <c r="AA154"/>
  <c r="Y154"/>
  <c r="W154"/>
  <c r="BK154"/>
  <c r="N154"/>
  <c r="BF154" s="1"/>
  <c r="BI153"/>
  <c r="BH153"/>
  <c r="BG153"/>
  <c r="BE153"/>
  <c r="AA153"/>
  <c r="Y153"/>
  <c r="W153"/>
  <c r="BK153"/>
  <c r="N153"/>
  <c r="BF153" s="1"/>
  <c r="BI152"/>
  <c r="BH152"/>
  <c r="BG152"/>
  <c r="BE152"/>
  <c r="AA152"/>
  <c r="Y152"/>
  <c r="W152"/>
  <c r="BK152"/>
  <c r="N152"/>
  <c r="BF152" s="1"/>
  <c r="BI151"/>
  <c r="BH151"/>
  <c r="BG151"/>
  <c r="BE151"/>
  <c r="AA151"/>
  <c r="AA150" s="1"/>
  <c r="Y151"/>
  <c r="Y150" s="1"/>
  <c r="W151"/>
  <c r="W150" s="1"/>
  <c r="BK151"/>
  <c r="BK150" s="1"/>
  <c r="N150" s="1"/>
  <c r="N92" s="1"/>
  <c r="N151"/>
  <c r="BF151" s="1"/>
  <c r="BI149"/>
  <c r="BH149"/>
  <c r="BG149"/>
  <c r="BE149"/>
  <c r="AA149"/>
  <c r="Y149"/>
  <c r="W149"/>
  <c r="BK149"/>
  <c r="N149"/>
  <c r="BF149" s="1"/>
  <c r="BI148"/>
  <c r="BH148"/>
  <c r="BG148"/>
  <c r="BE148"/>
  <c r="AA148"/>
  <c r="Y148"/>
  <c r="W148"/>
  <c r="BK148"/>
  <c r="N148"/>
  <c r="BF148" s="1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 s="1"/>
  <c r="BI145"/>
  <c r="BH145"/>
  <c r="BG145"/>
  <c r="BE145"/>
  <c r="AA145"/>
  <c r="Y145"/>
  <c r="W145"/>
  <c r="BK145"/>
  <c r="N145"/>
  <c r="BF145" s="1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BK139"/>
  <c r="N139"/>
  <c r="BF139" s="1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5"/>
  <c r="BH135"/>
  <c r="BG135"/>
  <c r="BE135"/>
  <c r="AA135"/>
  <c r="AA134" s="1"/>
  <c r="Y135"/>
  <c r="Y134" s="1"/>
  <c r="W135"/>
  <c r="W134" s="1"/>
  <c r="BK135"/>
  <c r="N135"/>
  <c r="BF135" s="1"/>
  <c r="BI133"/>
  <c r="BH133"/>
  <c r="BG133"/>
  <c r="BE133"/>
  <c r="AA133"/>
  <c r="Y133"/>
  <c r="W133"/>
  <c r="BK133"/>
  <c r="N133"/>
  <c r="BF133" s="1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AA125" s="1"/>
  <c r="AA124" s="1"/>
  <c r="AA123" s="1"/>
  <c r="Y126"/>
  <c r="Y125" s="1"/>
  <c r="W126"/>
  <c r="W125" s="1"/>
  <c r="BK126"/>
  <c r="BK125" s="1"/>
  <c r="N126"/>
  <c r="BF126" s="1"/>
  <c r="F117"/>
  <c r="F115"/>
  <c r="BI104"/>
  <c r="BH104"/>
  <c r="BG104"/>
  <c r="BE104"/>
  <c r="BI103"/>
  <c r="BH103"/>
  <c r="BG103"/>
  <c r="BE103"/>
  <c r="BI102"/>
  <c r="BH102"/>
  <c r="BG102"/>
  <c r="BE102"/>
  <c r="BI101"/>
  <c r="BH101"/>
  <c r="BG101"/>
  <c r="BE101"/>
  <c r="BI100"/>
  <c r="BH100"/>
  <c r="BG100"/>
  <c r="BE100"/>
  <c r="BI99"/>
  <c r="BH99"/>
  <c r="BG99"/>
  <c r="H34" s="1"/>
  <c r="BB88" i="1" s="1"/>
  <c r="BB87" s="1"/>
  <c r="BE99" i="2"/>
  <c r="F83"/>
  <c r="F81"/>
  <c r="F79"/>
  <c r="O21"/>
  <c r="E21"/>
  <c r="M120" s="1"/>
  <c r="O20"/>
  <c r="O18"/>
  <c r="E18"/>
  <c r="M119" s="1"/>
  <c r="O17"/>
  <c r="O15"/>
  <c r="E15"/>
  <c r="F120" s="1"/>
  <c r="O14"/>
  <c r="O12"/>
  <c r="E12"/>
  <c r="F119" s="1"/>
  <c r="O11"/>
  <c r="O9"/>
  <c r="M117" s="1"/>
  <c r="F6"/>
  <c r="F114" s="1"/>
  <c r="CK102" i="1"/>
  <c r="CJ102"/>
  <c r="CI102"/>
  <c r="CC102"/>
  <c r="CH102"/>
  <c r="CB102"/>
  <c r="CG102"/>
  <c r="CA102"/>
  <c r="CF102"/>
  <c r="BZ102"/>
  <c r="CE102"/>
  <c r="CK101"/>
  <c r="CJ101"/>
  <c r="CI101"/>
  <c r="CC101"/>
  <c r="CH101"/>
  <c r="CB101"/>
  <c r="CG101"/>
  <c r="CA101"/>
  <c r="CF101"/>
  <c r="BZ101"/>
  <c r="CE101"/>
  <c r="CK100"/>
  <c r="CJ100"/>
  <c r="CI100"/>
  <c r="CC100"/>
  <c r="CH100"/>
  <c r="CB100"/>
  <c r="CG100"/>
  <c r="CA100"/>
  <c r="CF100"/>
  <c r="BZ100"/>
  <c r="CE100"/>
  <c r="CK99"/>
  <c r="CJ99"/>
  <c r="CI99"/>
  <c r="CH99"/>
  <c r="CG99"/>
  <c r="CF99"/>
  <c r="BZ99"/>
  <c r="CE99"/>
  <c r="AM83"/>
  <c r="L83"/>
  <c r="AM82"/>
  <c r="L82"/>
  <c r="AM80"/>
  <c r="L80"/>
  <c r="L78"/>
  <c r="L77"/>
  <c r="H32" i="3" l="1"/>
  <c r="AZ89" i="1" s="1"/>
  <c r="BK121" i="3"/>
  <c r="BK134" i="2"/>
  <c r="N134" s="1"/>
  <c r="N91" s="1"/>
  <c r="W33" i="1"/>
  <c r="AX87"/>
  <c r="BK124" i="2"/>
  <c r="N125"/>
  <c r="N90" s="1"/>
  <c r="N121" i="10"/>
  <c r="N90" s="1"/>
  <c r="BK120"/>
  <c r="M83" i="2"/>
  <c r="Y119" i="4"/>
  <c r="AA122" i="6"/>
  <c r="AA121" s="1"/>
  <c r="AA121" i="7"/>
  <c r="AA123" i="8"/>
  <c r="AA122" s="1"/>
  <c r="W124" i="9"/>
  <c r="W123" s="1"/>
  <c r="AU95" i="1" s="1"/>
  <c r="BK124" i="9"/>
  <c r="N125"/>
  <c r="N90" s="1"/>
  <c r="H32" i="2"/>
  <c r="AZ88" i="1" s="1"/>
  <c r="M32" i="2"/>
  <c r="AV88" i="1" s="1"/>
  <c r="BK120" i="3"/>
  <c r="N121"/>
  <c r="N90" s="1"/>
  <c r="N121" i="4"/>
  <c r="N90" s="1"/>
  <c r="BK120"/>
  <c r="M81" i="2"/>
  <c r="M84"/>
  <c r="H36"/>
  <c r="BD88" i="1" s="1"/>
  <c r="BD87" s="1"/>
  <c r="W35" s="1"/>
  <c r="Y124" i="2"/>
  <c r="Y123" s="1"/>
  <c r="W119" i="5"/>
  <c r="AU91" i="1" s="1"/>
  <c r="W122" i="7"/>
  <c r="W121" s="1"/>
  <c r="AU93" i="1" s="1"/>
  <c r="W122" i="8"/>
  <c r="AU94" i="1" s="1"/>
  <c r="N121" i="5"/>
  <c r="N90" s="1"/>
  <c r="BK120"/>
  <c r="N123" i="6"/>
  <c r="N90" s="1"/>
  <c r="BK122"/>
  <c r="BK122" i="7"/>
  <c r="N123"/>
  <c r="N90" s="1"/>
  <c r="N124" i="8"/>
  <c r="N90" s="1"/>
  <c r="BK123"/>
  <c r="F78" i="2"/>
  <c r="F84"/>
  <c r="H35"/>
  <c r="BC88" i="1" s="1"/>
  <c r="BC87" s="1"/>
  <c r="W124" i="2"/>
  <c r="W123" s="1"/>
  <c r="AU88" i="1" s="1"/>
  <c r="AA119" i="3"/>
  <c r="AA119" i="4"/>
  <c r="Y124" i="9"/>
  <c r="Y123" s="1"/>
  <c r="N193" i="2"/>
  <c r="BF193" s="1"/>
  <c r="M83" i="3"/>
  <c r="BK134"/>
  <c r="N134" s="1"/>
  <c r="N92" s="1"/>
  <c r="F84" i="4"/>
  <c r="H32"/>
  <c r="AZ90" i="1" s="1"/>
  <c r="M81" i="5"/>
  <c r="M84"/>
  <c r="M32"/>
  <c r="AV91" i="1" s="1"/>
  <c r="F78" i="6"/>
  <c r="F83"/>
  <c r="H32"/>
  <c r="AZ92" i="1" s="1"/>
  <c r="M83" i="7"/>
  <c r="F78" i="8"/>
  <c r="F83"/>
  <c r="M32"/>
  <c r="AV94" i="1" s="1"/>
  <c r="M83" i="9"/>
  <c r="F84" i="10"/>
  <c r="H32"/>
  <c r="AZ96" i="1" s="1"/>
  <c r="F78" i="3"/>
  <c r="F83"/>
  <c r="M83" i="4"/>
  <c r="BK134"/>
  <c r="N134" s="1"/>
  <c r="N92" s="1"/>
  <c r="F84" i="5"/>
  <c r="M81" i="6"/>
  <c r="M84"/>
  <c r="F78" i="7"/>
  <c r="F83"/>
  <c r="N158"/>
  <c r="BF158" s="1"/>
  <c r="M81" i="8"/>
  <c r="M84"/>
  <c r="F78" i="9"/>
  <c r="F83"/>
  <c r="M83" i="10"/>
  <c r="BK134"/>
  <c r="N134" s="1"/>
  <c r="N92" s="1"/>
  <c r="M81" i="3"/>
  <c r="M84"/>
  <c r="M32"/>
  <c r="AV89" i="1" s="1"/>
  <c r="F78" i="4"/>
  <c r="F83"/>
  <c r="M83" i="5"/>
  <c r="BK134"/>
  <c r="N134" s="1"/>
  <c r="N92" s="1"/>
  <c r="F84" i="6"/>
  <c r="N145"/>
  <c r="BF145" s="1"/>
  <c r="M81" i="7"/>
  <c r="M84"/>
  <c r="M32"/>
  <c r="AV93" i="1" s="1"/>
  <c r="F84" i="8"/>
  <c r="M81" i="9"/>
  <c r="M84"/>
  <c r="M32"/>
  <c r="AV95" i="1" s="1"/>
  <c r="F78" i="10"/>
  <c r="F83"/>
  <c r="F84" i="3"/>
  <c r="M81" i="4"/>
  <c r="M84"/>
  <c r="F78" i="5"/>
  <c r="F83"/>
  <c r="M83" i="6"/>
  <c r="F84" i="7"/>
  <c r="M83" i="8"/>
  <c r="F84" i="9"/>
  <c r="M81" i="10"/>
  <c r="M84"/>
  <c r="BK122" i="8" l="1"/>
  <c r="N122" s="1"/>
  <c r="N88" s="1"/>
  <c r="N123"/>
  <c r="N89" s="1"/>
  <c r="N122" i="6"/>
  <c r="N89" s="1"/>
  <c r="BK121"/>
  <c r="N121" s="1"/>
  <c r="N88" s="1"/>
  <c r="BK123" i="2"/>
  <c r="N123" s="1"/>
  <c r="N88" s="1"/>
  <c r="N124"/>
  <c r="N89" s="1"/>
  <c r="AU87" i="1"/>
  <c r="AZ87"/>
  <c r="N122" i="7"/>
  <c r="N89" s="1"/>
  <c r="BK121"/>
  <c r="N121" s="1"/>
  <c r="N88" s="1"/>
  <c r="N120" i="4"/>
  <c r="N89" s="1"/>
  <c r="BK119"/>
  <c r="N119" s="1"/>
  <c r="N88" s="1"/>
  <c r="BK119" i="5"/>
  <c r="N119" s="1"/>
  <c r="N88" s="1"/>
  <c r="N120"/>
  <c r="N89" s="1"/>
  <c r="N120" i="3"/>
  <c r="N89" s="1"/>
  <c r="BK119"/>
  <c r="N119" s="1"/>
  <c r="N88" s="1"/>
  <c r="N124" i="9"/>
  <c r="N89" s="1"/>
  <c r="BK123"/>
  <c r="N123" s="1"/>
  <c r="N88" s="1"/>
  <c r="W34" i="1"/>
  <c r="AY87"/>
  <c r="N120" i="10"/>
  <c r="N89" s="1"/>
  <c r="BK119"/>
  <c r="N119" s="1"/>
  <c r="N88" s="1"/>
  <c r="N99" i="3" l="1"/>
  <c r="BF99" s="1"/>
  <c r="N97"/>
  <c r="BF97" s="1"/>
  <c r="N95"/>
  <c r="N100"/>
  <c r="BF100" s="1"/>
  <c r="N98"/>
  <c r="BF98" s="1"/>
  <c r="N96"/>
  <c r="BF96" s="1"/>
  <c r="M27"/>
  <c r="N103" i="2"/>
  <c r="BF103" s="1"/>
  <c r="N101"/>
  <c r="BF101" s="1"/>
  <c r="N99"/>
  <c r="N104"/>
  <c r="BF104" s="1"/>
  <c r="N102"/>
  <c r="BF102" s="1"/>
  <c r="N100"/>
  <c r="BF100" s="1"/>
  <c r="M27"/>
  <c r="N102" i="8"/>
  <c r="BF102" s="1"/>
  <c r="N100"/>
  <c r="BF100" s="1"/>
  <c r="N98"/>
  <c r="N103"/>
  <c r="BF103" s="1"/>
  <c r="N101"/>
  <c r="BF101" s="1"/>
  <c r="N99"/>
  <c r="BF99" s="1"/>
  <c r="M27"/>
  <c r="N100" i="4"/>
  <c r="BF100" s="1"/>
  <c r="N98"/>
  <c r="BF98" s="1"/>
  <c r="N96"/>
  <c r="BF96" s="1"/>
  <c r="M27"/>
  <c r="N99"/>
  <c r="BF99" s="1"/>
  <c r="N97"/>
  <c r="BF97" s="1"/>
  <c r="N95"/>
  <c r="N100" i="5"/>
  <c r="BF100" s="1"/>
  <c r="N98"/>
  <c r="BF98" s="1"/>
  <c r="N96"/>
  <c r="BF96" s="1"/>
  <c r="M27"/>
  <c r="N99"/>
  <c r="BF99" s="1"/>
  <c r="N97"/>
  <c r="BF97" s="1"/>
  <c r="N95"/>
  <c r="N100" i="10"/>
  <c r="BF100" s="1"/>
  <c r="N98"/>
  <c r="BF98" s="1"/>
  <c r="N96"/>
  <c r="BF96" s="1"/>
  <c r="M27"/>
  <c r="N99"/>
  <c r="BF99" s="1"/>
  <c r="N97"/>
  <c r="BF97" s="1"/>
  <c r="N95"/>
  <c r="AV87" i="1"/>
  <c r="N103" i="9"/>
  <c r="BF103" s="1"/>
  <c r="N101"/>
  <c r="BF101" s="1"/>
  <c r="N99"/>
  <c r="N104"/>
  <c r="BF104" s="1"/>
  <c r="N102"/>
  <c r="BF102" s="1"/>
  <c r="N100"/>
  <c r="BF100" s="1"/>
  <c r="M27"/>
  <c r="N101" i="7"/>
  <c r="BF101" s="1"/>
  <c r="N99"/>
  <c r="BF99" s="1"/>
  <c r="N97"/>
  <c r="N102"/>
  <c r="BF102" s="1"/>
  <c r="N100"/>
  <c r="BF100" s="1"/>
  <c r="N98"/>
  <c r="BF98" s="1"/>
  <c r="M27"/>
  <c r="N101" i="6"/>
  <c r="BF101" s="1"/>
  <c r="N99"/>
  <c r="BF99" s="1"/>
  <c r="N97"/>
  <c r="N102"/>
  <c r="BF102" s="1"/>
  <c r="N100"/>
  <c r="BF100" s="1"/>
  <c r="N98"/>
  <c r="BF98" s="1"/>
  <c r="M27"/>
  <c r="N96" l="1"/>
  <c r="BF97"/>
  <c r="N96" i="7"/>
  <c r="BF97"/>
  <c r="N98" i="9"/>
  <c r="BF99"/>
  <c r="BF95" i="5"/>
  <c r="N94"/>
  <c r="N97" i="8"/>
  <c r="BF98"/>
  <c r="N98" i="2"/>
  <c r="BF99"/>
  <c r="N94" i="3"/>
  <c r="BF95"/>
  <c r="BF95" i="10"/>
  <c r="N94"/>
  <c r="BF95" i="4"/>
  <c r="N94"/>
  <c r="M28" i="3" l="1"/>
  <c r="L102"/>
  <c r="H33" i="10"/>
  <c r="BA96" i="1" s="1"/>
  <c r="M33" i="10"/>
  <c r="AW96" i="1" s="1"/>
  <c r="AT96" s="1"/>
  <c r="M33" i="2"/>
  <c r="AW88" i="1" s="1"/>
  <c r="AT88" s="1"/>
  <c r="H33" i="2"/>
  <c r="BA88" i="1" s="1"/>
  <c r="M28" i="5"/>
  <c r="L102"/>
  <c r="M28" i="7"/>
  <c r="L104"/>
  <c r="M28" i="10"/>
  <c r="L102"/>
  <c r="H33" i="7"/>
  <c r="BA93" i="1" s="1"/>
  <c r="M33" i="7"/>
  <c r="AW93" i="1" s="1"/>
  <c r="AT93" s="1"/>
  <c r="H33" i="4"/>
  <c r="BA90" i="1" s="1"/>
  <c r="M33" i="4"/>
  <c r="AW90" i="1" s="1"/>
  <c r="AT90" s="1"/>
  <c r="H33" i="3"/>
  <c r="BA89" i="1" s="1"/>
  <c r="M33" i="3"/>
  <c r="AW89" i="1" s="1"/>
  <c r="AT89" s="1"/>
  <c r="H33" i="8"/>
  <c r="BA94" i="1" s="1"/>
  <c r="M33" i="8"/>
  <c r="AW94" i="1" s="1"/>
  <c r="AT94" s="1"/>
  <c r="M28" i="9"/>
  <c r="L106"/>
  <c r="M28" i="6"/>
  <c r="L104"/>
  <c r="M28" i="8"/>
  <c r="L105"/>
  <c r="M28" i="4"/>
  <c r="L102"/>
  <c r="M28" i="2"/>
  <c r="L106"/>
  <c r="H33" i="5"/>
  <c r="BA91" i="1" s="1"/>
  <c r="M33" i="5"/>
  <c r="AW91" i="1" s="1"/>
  <c r="AT91" s="1"/>
  <c r="H33" i="9"/>
  <c r="BA95" i="1" s="1"/>
  <c r="M33" i="9"/>
  <c r="AW95" i="1" s="1"/>
  <c r="AT95" s="1"/>
  <c r="H33" i="6"/>
  <c r="BA92" i="1" s="1"/>
  <c r="M33" i="6"/>
  <c r="AW92" i="1" s="1"/>
  <c r="AT92" s="1"/>
  <c r="BA87" l="1"/>
  <c r="AW87" s="1"/>
  <c r="AS88"/>
  <c r="M30" i="2"/>
  <c r="AS94" i="1"/>
  <c r="M30" i="8"/>
  <c r="AS95" i="1"/>
  <c r="M30" i="9"/>
  <c r="AS93" i="1"/>
  <c r="M30" i="7"/>
  <c r="AS89" i="1"/>
  <c r="M30" i="3"/>
  <c r="AS90" i="1"/>
  <c r="M30" i="4"/>
  <c r="AS92" i="1"/>
  <c r="M30" i="6"/>
  <c r="AS96" i="1"/>
  <c r="M30" i="10"/>
  <c r="AS91" i="1"/>
  <c r="M30" i="5"/>
  <c r="W32" i="1" l="1"/>
  <c r="AS87"/>
  <c r="AG88"/>
  <c r="L38" i="2"/>
  <c r="L38" i="10"/>
  <c r="AG96" i="1"/>
  <c r="AN96" s="1"/>
  <c r="AG89"/>
  <c r="AN89" s="1"/>
  <c r="L38" i="3"/>
  <c r="AK32" i="1"/>
  <c r="AT87"/>
  <c r="L38" i="4"/>
  <c r="AG90" i="1"/>
  <c r="AN90" s="1"/>
  <c r="AG95"/>
  <c r="AN95" s="1"/>
  <c r="L38" i="9"/>
  <c r="AG91" i="1"/>
  <c r="AN91" s="1"/>
  <c r="L38" i="5"/>
  <c r="L38" i="6"/>
  <c r="AG92" i="1"/>
  <c r="AN92" s="1"/>
  <c r="AG93"/>
  <c r="AN93" s="1"/>
  <c r="L38" i="7"/>
  <c r="AG94" i="1"/>
  <c r="AN94" s="1"/>
  <c r="L38" i="8"/>
  <c r="AN88" i="1" l="1"/>
  <c r="AG87"/>
  <c r="AG99" l="1"/>
  <c r="AN87"/>
  <c r="AK26"/>
  <c r="AG102"/>
  <c r="AG101"/>
  <c r="AG100"/>
  <c r="AV99" l="1"/>
  <c r="BY99" s="1"/>
  <c r="AG98"/>
  <c r="CD99"/>
  <c r="CD100"/>
  <c r="AV100"/>
  <c r="BY100" s="1"/>
  <c r="CD101"/>
  <c r="AV101"/>
  <c r="BY101" s="1"/>
  <c r="CD102"/>
  <c r="AV102"/>
  <c r="BY102" s="1"/>
  <c r="AN102" l="1"/>
  <c r="AK31"/>
  <c r="AK27"/>
  <c r="AK29" s="1"/>
  <c r="AG104"/>
  <c r="AN100"/>
  <c r="AN99"/>
  <c r="AN101"/>
  <c r="W31"/>
  <c r="AN98" l="1"/>
  <c r="AN104" s="1"/>
  <c r="AK37"/>
</calcChain>
</file>

<file path=xl/sharedStrings.xml><?xml version="1.0" encoding="utf-8"?>
<sst xmlns="http://schemas.openxmlformats.org/spreadsheetml/2006/main" count="5561" uniqueCount="676">
  <si>
    <t>2012</t>
  </si>
  <si>
    <t>Hárok obsahuje:</t>
  </si>
  <si>
    <t>2.0</t>
  </si>
  <si>
    <t>ZAMOK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</si>
  <si>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</si>
  <si>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</si>
  <si>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</si>
  <si>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</si>
  <si>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</si>
  <si>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</si>
  <si>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</si>
  <si>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</si>
  <si>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</si>
  <si>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CVC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</si>
  <si>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</si>
  <si>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</si>
  <si>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Centrum voľného času Spektrum, ul. K. Novackého, Prievidza</t>
  </si>
  <si>
    <t>JKSO:</t>
  </si>
  <si>
    <t/>
  </si>
  <si>
    <t>KS:</t>
  </si>
  <si>
    <t>Miesto:</t>
  </si>
  <si>
    <t>Ul. K. Novackého, Prievidza</t>
  </si>
  <si>
    <t>Dátum:</t>
  </si>
  <si>
    <t>12. 2. 2017</t>
  </si>
  <si>
    <t>Objednávateľ:</t>
  </si>
  <si>
    <t>IČO:</t>
  </si>
  <si>
    <t xml:space="preserve"> </t>
  </si>
  <si>
    <t>IČO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</si>
  <si>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</si>
  <si>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</si>
  <si>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</si>
  <si>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</si>
  <si>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</si>
  <si>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</si>
  <si>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</si>
  <si>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</si>
  <si>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</si>
  <si>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</si>
  <si>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</si>
  <si>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</si>
  <si>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</si>
  <si>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</si>
  <si>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</si>
  <si>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</si>
  <si>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</si>
  <si>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</si>
  <si>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</si>
  <si>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</si>
  <si>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</si>
  <si>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</si>
  <si>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</si>
  <si>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</si>
  <si>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</si>
  <si>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</si>
  <si>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</si>
  <si>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</si>
  <si>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</si>
  <si>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</si>
  <si>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</si>
  <si>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</si>
  <si>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</si>
  <si>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</si>
  <si>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</si>
  <si>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</si>
  <si>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</si>
  <si>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</si>
  <si>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</si>
  <si>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</si>
  <si>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</si>
  <si>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</si>
  <si>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</si>
  <si>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</si>
  <si>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</si>
  <si>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</si>
  <si>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</si>
  <si>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</si>
  <si>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</si>
  <si>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{76e17a62-b805-4de1-92a6-a696af8dfe16}</t>
  </si>
  <si>
    <t>{00000000-0000-0000-0000-000000000000}</t>
  </si>
  <si>
    <t>1 Telocvičňa - Stroj</t>
  </si>
  <si>
    <t>Telocvičňa Strojovňa ÚK</t>
  </si>
  <si>
    <t>1</t>
  </si>
  <si>
    <t>{66604fae-291e-472f-aa31-16fd597935eb}</t>
  </si>
  <si>
    <t>3 Hydr. vetva B</t>
  </si>
  <si>
    <t>Hydraulické vyregulovanie systému ÚK vetva B</t>
  </si>
  <si>
    <t>{d48ed3a7-d67d-407c-9228-c0e4fd310b86}</t>
  </si>
  <si>
    <t>4 Hydr. vetva C</t>
  </si>
  <si>
    <t>Hydraulické vyregulovanie systému ÚK vetva C</t>
  </si>
  <si>
    <t>{fb9102d8-ebc9-4d5c-80d8-05b93d119899}</t>
  </si>
  <si>
    <t>5 Hydr. vetva D</t>
  </si>
  <si>
    <t>Hydraulické vyregulovanie systému ÚK vetva D</t>
  </si>
  <si>
    <t>{18865658-8395-48a4-b115-c69b320ca6f5}</t>
  </si>
  <si>
    <t>6 Hydr. vetva D1</t>
  </si>
  <si>
    <t>Hydraulické vyregulovanie systému ÚK vetva D spojovacia chodba</t>
  </si>
  <si>
    <t>{8d08e641-b33a-4ef6-99c3-cf88a21fed1b}</t>
  </si>
  <si>
    <t>7 vetva V Vývarovňa</t>
  </si>
  <si>
    <t>Vetva V Vývarovňa</t>
  </si>
  <si>
    <t>{564c0597-f2e0-46c7-93f9-687fd24028be}</t>
  </si>
  <si>
    <t>8 vetva Š Školník</t>
  </si>
  <si>
    <t>Vetva Š Byt školníka</t>
  </si>
  <si>
    <t>{4213521a-03b0-4e64-803d-193a5480f0af}</t>
  </si>
  <si>
    <t>9 Úpravy na vetve C</t>
  </si>
  <si>
    <t>Úpravy na vetve C</t>
  </si>
  <si>
    <t>{b0278700-2732-46fc-a3fb-2bbf6a9ea8ec}</t>
  </si>
  <si>
    <t>2 Hydr. vetva A</t>
  </si>
  <si>
    <t>Hydraulické vyregulovanie systému ÚK vetva A</t>
  </si>
  <si>
    <t>{98a277e2-4010-44ea-af18-1823a95dcb67}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</si>
  <si>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</si>
  <si>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</si>
  <si>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</si>
  <si>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</si>
  <si>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</si>
  <si>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</si>
  <si>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</si>
  <si>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</si>
  <si>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</si>
  <si>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</si>
  <si>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</si>
  <si>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</si>
  <si>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1 Telocvičňa - Stroj - Telocvičňa Strojovňa ÚK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</si>
  <si>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</si>
  <si>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</si>
  <si>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</si>
  <si>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</si>
  <si>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</si>
  <si>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</si>
  <si>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PSV - Práce a dodávky PSV</t>
  </si>
  <si>
    <t xml:space="preserve">    713 - Izolácie tepelné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</si>
  <si>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</si>
  <si>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</si>
  <si>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</si>
  <si>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783 - Dokončovacie práce - nátery</t>
  </si>
  <si>
    <t>HZS - Hodinové zúčtovacie sadzby</t>
  </si>
  <si>
    <t>VP -   Práce naviac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</si>
  <si>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</si>
  <si>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</si>
  <si>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</si>
  <si>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</si>
  <si>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</si>
  <si>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</si>
  <si>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</si>
  <si>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</si>
  <si>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</si>
  <si>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</si>
  <si>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</si>
  <si>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</si>
  <si>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</si>
  <si>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</si>
  <si>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</si>
  <si>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</si>
  <si>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</si>
  <si>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</si>
  <si>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</si>
  <si>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</si>
  <si>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</si>
  <si>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</si>
  <si>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</si>
  <si>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</si>
  <si>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</si>
  <si>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45</t>
  </si>
  <si>
    <t>M</t>
  </si>
  <si>
    <t>2837741533</t>
  </si>
  <si>
    <t>Armaflex ACe 19x60 izolácia-trubica AZ FLEX Armacell</t>
  </si>
  <si>
    <t>m</t>
  </si>
  <si>
    <t>8</t>
  </si>
  <si>
    <t>4</t>
  </si>
  <si>
    <t>765009259</t>
  </si>
  <si>
    <t>46</t>
  </si>
  <si>
    <t>2837741569</t>
  </si>
  <si>
    <t>Armaflex ACe 19x76 izolácia-trubica AZ FLEX Armacell</t>
  </si>
  <si>
    <t>714916683</t>
  </si>
  <si>
    <t>47</t>
  </si>
  <si>
    <t>2837741579</t>
  </si>
  <si>
    <t>Armaflex ACe 19x89 izolácia-trubica AZ FLEX Armacell</t>
  </si>
  <si>
    <t>1608809278</t>
  </si>
  <si>
    <t>48</t>
  </si>
  <si>
    <t>2837741385</t>
  </si>
  <si>
    <t>Armaflex ACe 19x108 izolácia-trubica AZ FLEX Armacell</t>
  </si>
  <si>
    <t>188530095</t>
  </si>
  <si>
    <t>50</t>
  </si>
  <si>
    <t>K</t>
  </si>
  <si>
    <t>713482123</t>
  </si>
  <si>
    <t>Montáž trubíc z PE, hr.15-20 mm,vnút.priemer 71-95 mm</t>
  </si>
  <si>
    <t>16</t>
  </si>
  <si>
    <t>-958481162</t>
  </si>
  <si>
    <t>49</t>
  </si>
  <si>
    <t>713482124</t>
  </si>
  <si>
    <t>Montáž trubíc z PE, hr.15-20 mm,vnút.priem. 96-133 mm</t>
  </si>
  <si>
    <t>-125402308</t>
  </si>
  <si>
    <t>58</t>
  </si>
  <si>
    <t>998713202</t>
  </si>
  <si>
    <t>Presun hmôt pre izolácie tepelné v objektoch výšky nad 6 m do 12 m</t>
  </si>
  <si>
    <t>%</t>
  </si>
  <si>
    <t>-1187879764</t>
  </si>
  <si>
    <t>59</t>
  </si>
  <si>
    <t>998713292</t>
  </si>
  <si>
    <t>Izolácie tepelné, prípl.za presun nad vymedz. najväčšiu dopravnú vzdial. do 100 m</t>
  </si>
  <si>
    <t>591551481</t>
  </si>
  <si>
    <t>51</t>
  </si>
  <si>
    <t>732110813</t>
  </si>
  <si>
    <t>Demontáž telesa rozdeľovača a zberača nad DN 200 do 300,  -0,20748t</t>
  </si>
  <si>
    <t>-57537105</t>
  </si>
  <si>
    <t>54</t>
  </si>
  <si>
    <t>732111404</t>
  </si>
  <si>
    <t xml:space="preserve">Montáž rozdeľovača </t>
  </si>
  <si>
    <t>ks</t>
  </si>
  <si>
    <t>794065870</t>
  </si>
  <si>
    <t>55</t>
  </si>
  <si>
    <t>4848880025</t>
  </si>
  <si>
    <t>Rozdelovače a zberače - RS KOMBI modul 150, 110°C/0,6 MPa</t>
  </si>
  <si>
    <t>-1003706852</t>
  </si>
  <si>
    <t>56</t>
  </si>
  <si>
    <t>4848880070</t>
  </si>
  <si>
    <t>Stenová konzola pre rozdelovače a zberače - RS KOMBI, modul. 80 - 150</t>
  </si>
  <si>
    <t>-109872079</t>
  </si>
  <si>
    <t>36</t>
  </si>
  <si>
    <t>732199100</t>
  </si>
  <si>
    <t>Montáž orientačného štítka</t>
  </si>
  <si>
    <t>súb.</t>
  </si>
  <si>
    <t>1966663787</t>
  </si>
  <si>
    <t>37</t>
  </si>
  <si>
    <t>5489511000</t>
  </si>
  <si>
    <t>Štítok  10x15 mm</t>
  </si>
  <si>
    <t>-333353187</t>
  </si>
  <si>
    <t>52</t>
  </si>
  <si>
    <t>732420816</t>
  </si>
  <si>
    <t>Demontáž čerpadla obehového špirálového (do potrubia) DN 100,  -0,04400t</t>
  </si>
  <si>
    <t>663373261</t>
  </si>
  <si>
    <t>13</t>
  </si>
  <si>
    <t>732422055</t>
  </si>
  <si>
    <t>Montáž obehového čerpadla teplovodného DN 25 rozpon 180 mm výtlak 6 m</t>
  </si>
  <si>
    <t>-703248975</t>
  </si>
  <si>
    <t>14</t>
  </si>
  <si>
    <t>4268155160</t>
  </si>
  <si>
    <t>Obehové čerpadlo GRUNDFOS MAGNA1 25-60  1x230V 50Hz 6H</t>
  </si>
  <si>
    <t>945435552</t>
  </si>
  <si>
    <t>4268155170</t>
  </si>
  <si>
    <t>Obehové čerpadlo GRUNDFOS MAGNA 25-100 1x230V 50Hz 6H</t>
  </si>
  <si>
    <t>1850241071</t>
  </si>
  <si>
    <t>17</t>
  </si>
  <si>
    <t>4268155450</t>
  </si>
  <si>
    <t>Obehové čerpadlo GRUNDFOS MAGNA 32-100 1x230V 50Hz</t>
  </si>
  <si>
    <t>-1758907287</t>
  </si>
  <si>
    <t>18</t>
  </si>
  <si>
    <t>4268155760</t>
  </si>
  <si>
    <t>Obehové čerpadlo GRUNDFOS MAGNA3 32-80 F 220 1x230V PN6/10</t>
  </si>
  <si>
    <t>2103754499</t>
  </si>
  <si>
    <t>15</t>
  </si>
  <si>
    <t>4268155060</t>
  </si>
  <si>
    <t>Obehové čerpadlo GRUNDFOS MAGNA1 25-40  1x230V 50Hz 6H</t>
  </si>
  <si>
    <t>131654231</t>
  </si>
  <si>
    <t>60</t>
  </si>
  <si>
    <t>998732202</t>
  </si>
  <si>
    <t>Presun hmôt pre strojovne v objektoch výšky nad 6 m do 12 m</t>
  </si>
  <si>
    <t>926343801</t>
  </si>
  <si>
    <t>61</t>
  </si>
  <si>
    <t>998732293</t>
  </si>
  <si>
    <t>Strojovne, prípl.za presun nad vymedz. najväčšiu dopravnú vzdialenosť do 500 m</t>
  </si>
  <si>
    <t>1667631617</t>
  </si>
  <si>
    <t>38</t>
  </si>
  <si>
    <t>733121118</t>
  </si>
  <si>
    <t>Potrubie z rúrok hladkých bezšvových nízkotlakových priemer 57/2,9</t>
  </si>
  <si>
    <t>-705504536</t>
  </si>
  <si>
    <t>39</t>
  </si>
  <si>
    <t>733121122</t>
  </si>
  <si>
    <t>Potrubie z rúrok hladkých bezšvových nízkotlakových priemer 76/3,2</t>
  </si>
  <si>
    <t>1409453494</t>
  </si>
  <si>
    <t>40</t>
  </si>
  <si>
    <t>733121125</t>
  </si>
  <si>
    <t>Potrubie z rúrok hladkých bezšvových nízkotlakových priemer 89/3,6</t>
  </si>
  <si>
    <t>-1223466795</t>
  </si>
  <si>
    <t>41</t>
  </si>
  <si>
    <t>733121128</t>
  </si>
  <si>
    <t>Potrubie z rúrok hladkých bezšvových nízkotlakových priemer 108/4,0</t>
  </si>
  <si>
    <t>2129461259</t>
  </si>
  <si>
    <t>62</t>
  </si>
  <si>
    <t>998733203</t>
  </si>
  <si>
    <t>Presun hmôt pre rozvody potrubia v objektoch výšky nad 6 do 24 m</t>
  </si>
  <si>
    <t>1476688312</t>
  </si>
  <si>
    <t>63</t>
  </si>
  <si>
    <t>998733293</t>
  </si>
  <si>
    <t>Rozvody potrubia, prípl.za presun nad vymedz. najväčšiu dopravnú vzdial. do 500 m</t>
  </si>
  <si>
    <t>1262385563</t>
  </si>
  <si>
    <t>53</t>
  </si>
  <si>
    <t>734100813</t>
  </si>
  <si>
    <t>Demontáž armatúry prírubovej s dvomi prírubami nad 100 do DN 150,  -0,08300t</t>
  </si>
  <si>
    <t>-1213852316</t>
  </si>
  <si>
    <t>27</t>
  </si>
  <si>
    <t>734109215</t>
  </si>
  <si>
    <t>Montáž armatúry prírubovej s dvomi prírubami PN 1, 6 DN 65</t>
  </si>
  <si>
    <t>1558013673</t>
  </si>
  <si>
    <t>30</t>
  </si>
  <si>
    <t>5518211430</t>
  </si>
  <si>
    <t>Medziprírubová uzatváracia klapka Wafer J9 disk liatina, DN 80, 46 mm, liatina GJL 250, GJS 40015 niklovaná, EPDM, FKM IVAR</t>
  </si>
  <si>
    <t>-1543683174</t>
  </si>
  <si>
    <t>28</t>
  </si>
  <si>
    <t>5518211420</t>
  </si>
  <si>
    <t>Medziprírubová uzatváracia klapka Wafer J9 disk liatina, DN 65, 46 mm, liatina GJL 250, GJS 40015 niklovaná, EPDM, FKM IVAR</t>
  </si>
  <si>
    <t>1210197964</t>
  </si>
  <si>
    <t>29</t>
  </si>
  <si>
    <t>734109216</t>
  </si>
  <si>
    <t>Montáž armatúry prírubovej s dvomi prírubami PN 1, 6 DN 80</t>
  </si>
  <si>
    <t>46257931</t>
  </si>
  <si>
    <t>25</t>
  </si>
  <si>
    <t>734109217</t>
  </si>
  <si>
    <t>Montáž armatúry prírubovej s dvomi prírubami PN 1, 6 DN 100</t>
  </si>
  <si>
    <t>1403188678</t>
  </si>
  <si>
    <t>31</t>
  </si>
  <si>
    <t>5518211440</t>
  </si>
  <si>
    <t>Medziprírubová uzatváracia klapka Wafer J9 disk liatina, DN 100, 52 mm, liatina GJL 250, GJS 40015 niklovaná, EPDM, FKM IVAR</t>
  </si>
  <si>
    <t>18706134</t>
  </si>
  <si>
    <t>26</t>
  </si>
  <si>
    <t>4226577900</t>
  </si>
  <si>
    <t>Filter s výmennou vložkou D 71-117-616 P2, D 100mm</t>
  </si>
  <si>
    <t>-208712264</t>
  </si>
  <si>
    <t>22</t>
  </si>
  <si>
    <t>734209118</t>
  </si>
  <si>
    <t>Montáž závitovej armatúry s 2 závitmi G 2</t>
  </si>
  <si>
    <t>-1187467328</t>
  </si>
  <si>
    <t>23</t>
  </si>
  <si>
    <t>5511870360</t>
  </si>
  <si>
    <t>Guľový uzáver pre vodu EVOLUTION, 2", FF páčka, niklovaná mosadz OT 58 IVAR</t>
  </si>
  <si>
    <t>-2060193774</t>
  </si>
  <si>
    <t>24</t>
  </si>
  <si>
    <t>5511871620</t>
  </si>
  <si>
    <t>Filter závitový, 2", mosadz OT 58 IVAR</t>
  </si>
  <si>
    <t>-1552668497</t>
  </si>
  <si>
    <t>7</t>
  </si>
  <si>
    <t>734209127</t>
  </si>
  <si>
    <t>Montáž závitovej armatúry s 3 závitmi G 6/4</t>
  </si>
  <si>
    <t>-907782885</t>
  </si>
  <si>
    <t>734209128</t>
  </si>
  <si>
    <t>Montáž závitovej armatúry s 3 závitmi G 2</t>
  </si>
  <si>
    <t>859593383</t>
  </si>
  <si>
    <t>32</t>
  </si>
  <si>
    <t>734213120</t>
  </si>
  <si>
    <t>Montáž ventilu odvzdušňovacieho závitového vykurovacích telies do G 1/2</t>
  </si>
  <si>
    <t>-838331235</t>
  </si>
  <si>
    <t>33</t>
  </si>
  <si>
    <t>4849210116</t>
  </si>
  <si>
    <t>Hygroskopický automatický odvzdušňovací ventil, 1/2", PN 10, niklovaná mosadz OT 58 plast, č. 508041 IVAR</t>
  </si>
  <si>
    <t>-2073694194</t>
  </si>
  <si>
    <t>21</t>
  </si>
  <si>
    <t>734291113</t>
  </si>
  <si>
    <t>Ostané armatúry, kohútik plniaci a vypúšťací normy 13 7061, PN 1,0/100st. C G 1/2</t>
  </si>
  <si>
    <t>-874865073</t>
  </si>
  <si>
    <t>4849220012</t>
  </si>
  <si>
    <t>Zmiešavací ventil trojcestný, 6/4", 25 Kv, mosadz ESBE VRG131</t>
  </si>
  <si>
    <t>-1602599096</t>
  </si>
  <si>
    <t>3</t>
  </si>
  <si>
    <t>4849228520</t>
  </si>
  <si>
    <t>Servopohon ku zmiešavacím ventilom ESBE 90C-1A</t>
  </si>
  <si>
    <t>772066575</t>
  </si>
  <si>
    <t>5</t>
  </si>
  <si>
    <t>4849220013</t>
  </si>
  <si>
    <t>Zmiešavací ventil trojcestný, 2", 40 Kv, mosadz ESBE VRG131</t>
  </si>
  <si>
    <t>-1675426927</t>
  </si>
  <si>
    <t>6</t>
  </si>
  <si>
    <t>1668106803</t>
  </si>
  <si>
    <t>9</t>
  </si>
  <si>
    <t>734296210</t>
  </si>
  <si>
    <t>Montáž zmiešavacej armatúry trojcestnej DN 50 so servopohonom</t>
  </si>
  <si>
    <t>1554654328</t>
  </si>
  <si>
    <t>12</t>
  </si>
  <si>
    <t>4224532000</t>
  </si>
  <si>
    <t>Zmiešavací ventil trojcestný ESBE 3 F50, Kvs60,  DN 50</t>
  </si>
  <si>
    <t>1198616771</t>
  </si>
  <si>
    <t>11</t>
  </si>
  <si>
    <t>-770428431</t>
  </si>
  <si>
    <t>34</t>
  </si>
  <si>
    <t>734411111</t>
  </si>
  <si>
    <t>Teplomer technický s ochranným púzdrom - priamy typ 160 prev."A"</t>
  </si>
  <si>
    <t>-1683150938</t>
  </si>
  <si>
    <t>19</t>
  </si>
  <si>
    <t>734412430</t>
  </si>
  <si>
    <t xml:space="preserve">Montáž merača tepla kompaktného Qn 6,0 G 5/4   </t>
  </si>
  <si>
    <t>-177172288</t>
  </si>
  <si>
    <t>3882232570</t>
  </si>
  <si>
    <t>Merač tepla  PolluStat, Qn6,0, G5/4"B</t>
  </si>
  <si>
    <t>855894895</t>
  </si>
  <si>
    <t>66</t>
  </si>
  <si>
    <t>734494213</t>
  </si>
  <si>
    <t>Ostatné meracie armatúry, návarok s rúrkovým závitom akosť mat. 22 353.0 G 1/2</t>
  </si>
  <si>
    <t>-1845142825</t>
  </si>
  <si>
    <t>64</t>
  </si>
  <si>
    <t>998734203</t>
  </si>
  <si>
    <t>Presun hmôt pre armatúry v objektoch výšky nad 6 do 24 m</t>
  </si>
  <si>
    <t>1546674753</t>
  </si>
  <si>
    <t>65</t>
  </si>
  <si>
    <t>998734293</t>
  </si>
  <si>
    <t>Armatúry, prípl.za presun nad vymedz. najväčšiu dopravnú vzdialenosť do 500 m</t>
  </si>
  <si>
    <t>-311377489</t>
  </si>
  <si>
    <t>42</t>
  </si>
  <si>
    <t>783424140</t>
  </si>
  <si>
    <t>Nátery kov.potr.a armatúr syntet. potrubie do DN 50 mm dvojnás. so základným náterom - 105µm</t>
  </si>
  <si>
    <t>-1031722005</t>
  </si>
  <si>
    <t>43</t>
  </si>
  <si>
    <t>783425150</t>
  </si>
  <si>
    <t>Nátery kov.potr.a armatúr syntetické potrubie do DN 100 mm dvojnásobné so základným náterom - 105µm</t>
  </si>
  <si>
    <t>1638502433</t>
  </si>
  <si>
    <t>57</t>
  </si>
  <si>
    <t>HZS000311</t>
  </si>
  <si>
    <t>Skúšky tesnost, prevádzkové</t>
  </si>
  <si>
    <t>hod</t>
  </si>
  <si>
    <t>512</t>
  </si>
  <si>
    <t>-576853596</t>
  </si>
  <si>
    <t>VP - Práce naviac</t>
  </si>
  <si>
    <t>PN</t>
  </si>
  <si>
    <t>3 Hydr. vetva B - Hydraulické vyregulovanie systému ÚK vetva B</t>
  </si>
  <si>
    <t>734200822</t>
  </si>
  <si>
    <t>Demontáž armatúry závitovej s dvomi závitmi do G 1</t>
  </si>
  <si>
    <t>-2087481739</t>
  </si>
  <si>
    <t>734223110</t>
  </si>
  <si>
    <t>Montáž ventilu závitového termostatického G 3/8</t>
  </si>
  <si>
    <t>21902225</t>
  </si>
  <si>
    <t>4848903020</t>
  </si>
  <si>
    <t>Termostatický ventil priamy Danfoss, RA-N10</t>
  </si>
  <si>
    <t>-971105690</t>
  </si>
  <si>
    <t>734223120</t>
  </si>
  <si>
    <t xml:space="preserve">Montáž ventilu závitového termostatického  G 1/2 </t>
  </si>
  <si>
    <t>1651949482</t>
  </si>
  <si>
    <t>4848903030</t>
  </si>
  <si>
    <t>Termostatický ventil priamy Danfoss, RA-N15</t>
  </si>
  <si>
    <t>1633850788</t>
  </si>
  <si>
    <t>734223130</t>
  </si>
  <si>
    <t>Montáž ventilu závitového termostatického  G 3/4</t>
  </si>
  <si>
    <t>2144058468</t>
  </si>
  <si>
    <t>4848903040</t>
  </si>
  <si>
    <t>Termostatický ventil priamy Danfoss, RA-N20</t>
  </si>
  <si>
    <t>2000151617</t>
  </si>
  <si>
    <t>4848903410</t>
  </si>
  <si>
    <t>Termostatická hlavica Danfoss, RAE 5054</t>
  </si>
  <si>
    <t>1310649036</t>
  </si>
  <si>
    <t>10</t>
  </si>
  <si>
    <t>-867019645</t>
  </si>
  <si>
    <t>1862655143</t>
  </si>
  <si>
    <t>Skúšky tesnosti a prevádzkové</t>
  </si>
  <si>
    <t>-1266766495</t>
  </si>
  <si>
    <t>4 Hydr. vetva C - Hydraulické vyregulovanie systému ÚK vetva C</t>
  </si>
  <si>
    <t>734223140</t>
  </si>
  <si>
    <t>Montáž ventilu závitového termostatického rohového jednoregulačného G 1</t>
  </si>
  <si>
    <t>518341212</t>
  </si>
  <si>
    <t>4848903050</t>
  </si>
  <si>
    <t>Termostatický ventil priamy Danfoss, RA-N25</t>
  </si>
  <si>
    <t>1125558907</t>
  </si>
  <si>
    <t>-725099981</t>
  </si>
  <si>
    <t>-207822992</t>
  </si>
  <si>
    <t>5 Hydr. vetva D - Hydraulické vyregulovanie systému ÚK vetva D</t>
  </si>
  <si>
    <t>1506073310</t>
  </si>
  <si>
    <t>-1113182475</t>
  </si>
  <si>
    <t>6 Hydr. vetva D1 - Hydraulické vyregulovanie systému ÚK vetva D spojovacia chodba</t>
  </si>
  <si>
    <t xml:space="preserve">    735 - Ústredné kúrenie, vykurov. telesá</t>
  </si>
  <si>
    <t>733110806</t>
  </si>
  <si>
    <t>Demontáž potrubia z oceľových rúrok závitových nad 15 do DN 32,  -0,00320t</t>
  </si>
  <si>
    <t>864233289</t>
  </si>
  <si>
    <t>733111103</t>
  </si>
  <si>
    <t>Potrubie z rúrok závitových oceľových bezšvových bežných nízkotlakových DN 15</t>
  </si>
  <si>
    <t>558443777</t>
  </si>
  <si>
    <t>733113113</t>
  </si>
  <si>
    <t>Potrubie z rúrok závitových Príplatok k cene za zhotovenie prípojky z oceľ. rúrok závitových DN 15</t>
  </si>
  <si>
    <t>1066742513</t>
  </si>
  <si>
    <t>-1139653962</t>
  </si>
  <si>
    <t>-1608329390</t>
  </si>
  <si>
    <t>734261223</t>
  </si>
  <si>
    <t>Šrobenie Danfoss RLV priame DN15</t>
  </si>
  <si>
    <t>253690694</t>
  </si>
  <si>
    <t>-1977378851</t>
  </si>
  <si>
    <t>1260275240</t>
  </si>
  <si>
    <t>735154153</t>
  </si>
  <si>
    <t>Montáž vykurovacieho telesa panelového dvojradového výšky 900 mm/ dĺžky 1400-1800 mm</t>
  </si>
  <si>
    <t>1030949002</t>
  </si>
  <si>
    <t>4845380850</t>
  </si>
  <si>
    <t>Vykurovacie teleso doskové oceľové KORAD 22K 600x1600 s bočným pripojením, s dvoma panelmi a dvoma konvektormi</t>
  </si>
  <si>
    <t>1691573464</t>
  </si>
  <si>
    <t>4844107725</t>
  </si>
  <si>
    <t>Nožičky k vykurovacím telesám</t>
  </si>
  <si>
    <t>1726155563</t>
  </si>
  <si>
    <t>998735202</t>
  </si>
  <si>
    <t>Presun hmôt pre vykurovacie telesá v objektoch výšky nad 6 do 12 m</t>
  </si>
  <si>
    <t>2068923872</t>
  </si>
  <si>
    <t>998735293</t>
  </si>
  <si>
    <t>Vykurovacie telesá, prípl.za presun nad vymedz. najväčšiu dopr. vzdial. do 500 m</t>
  </si>
  <si>
    <t>-498115193</t>
  </si>
  <si>
    <t>7 vetva V Vývarovňa - Vetva V Vývarovňa</t>
  </si>
  <si>
    <t>713482121</t>
  </si>
  <si>
    <t>Montáž trubíc z PE, hr.15-20 mm,vnút.priemer do 38 mm</t>
  </si>
  <si>
    <t>1662818152</t>
  </si>
  <si>
    <t>2837741167</t>
  </si>
  <si>
    <t>Armaflex ACe 13x18 izolácia-trubica AZ FLEX Armacell</t>
  </si>
  <si>
    <t>-2007861730</t>
  </si>
  <si>
    <t>2837741168</t>
  </si>
  <si>
    <t>Armaflex ACe 13x22 izolácia-trubica AZ FLEX Armacell</t>
  </si>
  <si>
    <t>2043566385</t>
  </si>
  <si>
    <t>2837741186</t>
  </si>
  <si>
    <t>Armaflex ACe 13x28 izolácia-trubica AZ FLEX Armacell</t>
  </si>
  <si>
    <t>1309511275</t>
  </si>
  <si>
    <t>2837741187</t>
  </si>
  <si>
    <t>Armaflex ACe 13x35 izolácia-trubica AZ FLEX Armacell</t>
  </si>
  <si>
    <t>839860774</t>
  </si>
  <si>
    <t>35</t>
  </si>
  <si>
    <t>2837741040</t>
  </si>
  <si>
    <t>Armaflex ACe 13x15 izolácia-trubica AZ FLEX Armacell</t>
  </si>
  <si>
    <t>2073440007</t>
  </si>
  <si>
    <t>616034328</t>
  </si>
  <si>
    <t>-1469211357</t>
  </si>
  <si>
    <t>733125003</t>
  </si>
  <si>
    <t>Potrubie z uhlíkovej ocele spájané lisovaním DN 15</t>
  </si>
  <si>
    <t>1883019754</t>
  </si>
  <si>
    <t>733125006</t>
  </si>
  <si>
    <t>Potrubie z uhlíkovej ocele spájané lisovaním DN 18</t>
  </si>
  <si>
    <t>523440920</t>
  </si>
  <si>
    <t>733125009</t>
  </si>
  <si>
    <t>Potrubie z uhlíkovej ocele spájané lisovaním DN 22</t>
  </si>
  <si>
    <t>-1054847622</t>
  </si>
  <si>
    <t>733125012</t>
  </si>
  <si>
    <t>Potrubie z uhlíkovej ocele spájané lisovaním DN 28</t>
  </si>
  <si>
    <t>136149413</t>
  </si>
  <si>
    <t>733125015</t>
  </si>
  <si>
    <t>Potrubie z uhlíkovej ocele spájané lisovaním DN 35</t>
  </si>
  <si>
    <t>2044127880</t>
  </si>
  <si>
    <t>733191912</t>
  </si>
  <si>
    <t>Oprava rozvodov potrubí z oceľových rúrok zaslepenie kovaním a zavarením do DN 10</t>
  </si>
  <si>
    <t>1547590001</t>
  </si>
  <si>
    <t>733191913</t>
  </si>
  <si>
    <t>Oprava rozvodov potrubí z oceľových rúrok zaslepenie kovaním a zavarením DN 15</t>
  </si>
  <si>
    <t>-529227541</t>
  </si>
  <si>
    <t>-1604931375</t>
  </si>
  <si>
    <t>-671604474</t>
  </si>
  <si>
    <t>734211111</t>
  </si>
  <si>
    <t xml:space="preserve">Ventil odvzdušňovací  DN15 a ružica ľavá 5/4"x1/2" </t>
  </si>
  <si>
    <t>-59791747</t>
  </si>
  <si>
    <t>734213250</t>
  </si>
  <si>
    <t>Montáž ventilu odvzdušňovacieho závitového automatického G 1/2</t>
  </si>
  <si>
    <t>-2110148180</t>
  </si>
  <si>
    <t>4849360439</t>
  </si>
  <si>
    <t>Flexvent 1/2 plavákový odvzdušňovač FLAMCO</t>
  </si>
  <si>
    <t>2047436784</t>
  </si>
  <si>
    <t>Montáž ventilu závitového termostatického rohového jednoregulačného G 3/8</t>
  </si>
  <si>
    <t>-1261070297</t>
  </si>
  <si>
    <t>697024623</t>
  </si>
  <si>
    <t>734261222</t>
  </si>
  <si>
    <t>Šrobenie Danfoss RLV priame DN10</t>
  </si>
  <si>
    <t>-929663941</t>
  </si>
  <si>
    <t>532053950</t>
  </si>
  <si>
    <t>-1529636428</t>
  </si>
  <si>
    <t>8 vetva Š Školník - Vetva Š Byt školníka</t>
  </si>
  <si>
    <t>734209115</t>
  </si>
  <si>
    <t>Montáž závitovej armatúry s 2 závitmi G 1</t>
  </si>
  <si>
    <t>-423078183</t>
  </si>
  <si>
    <t>73</t>
  </si>
  <si>
    <t>5511870800</t>
  </si>
  <si>
    <t>Guľový uzáver pre vodu, 1", KK 51, niklovaná mosadz OT 58 IVAR</t>
  </si>
  <si>
    <t>-909270012</t>
  </si>
  <si>
    <t>74</t>
  </si>
  <si>
    <t>-1159945983</t>
  </si>
  <si>
    <t>69</t>
  </si>
  <si>
    <t>4849229420</t>
  </si>
  <si>
    <t>Regulátor tlakovej diferencie Danfoss ASV-PV DN25</t>
  </si>
  <si>
    <t>-328652246</t>
  </si>
  <si>
    <t>67</t>
  </si>
  <si>
    <t>734223020</t>
  </si>
  <si>
    <t>Montáž ventilu závitového regulačného G 1 stupačkového</t>
  </si>
  <si>
    <t>822635767</t>
  </si>
  <si>
    <t>68</t>
  </si>
  <si>
    <t>4849231030</t>
  </si>
  <si>
    <t>Vyvažovací ventil Danfoss ASV-M DN25</t>
  </si>
  <si>
    <t>1177965738</t>
  </si>
  <si>
    <t>4848903400</t>
  </si>
  <si>
    <t>Termostatická hlavica Danfoss RAE-K 5034</t>
  </si>
  <si>
    <t>982056598</t>
  </si>
  <si>
    <t>734261224</t>
  </si>
  <si>
    <t>Šrobenie Danfoss RLV-K</t>
  </si>
  <si>
    <t>2134100385</t>
  </si>
  <si>
    <t>72</t>
  </si>
  <si>
    <t>250860126</t>
  </si>
  <si>
    <t>70</t>
  </si>
  <si>
    <t>734291340</t>
  </si>
  <si>
    <t xml:space="preserve">Montáž filtra závitového G 1 </t>
  </si>
  <si>
    <t>1880531854</t>
  </si>
  <si>
    <t>75</t>
  </si>
  <si>
    <t>5511871590</t>
  </si>
  <si>
    <t>Filter závitový, 1", mosadz OT 58 IVAR</t>
  </si>
  <si>
    <t>-180968601</t>
  </si>
  <si>
    <t>734412120</t>
  </si>
  <si>
    <t xml:space="preserve">Montáž teplomeru technického axiálneho priemer 63 mm dĺžka 75 mm   </t>
  </si>
  <si>
    <t>-1206636057</t>
  </si>
  <si>
    <t>4849210301</t>
  </si>
  <si>
    <t>Teplomer axiálny, D 63/L 75 mm, Ø 63 mm, zadné napojenie IVAR</t>
  </si>
  <si>
    <t>436340146</t>
  </si>
  <si>
    <t>734412420</t>
  </si>
  <si>
    <t xml:space="preserve">Montáž merača tepla kompaktného Qn 1,5 G 1/2   </t>
  </si>
  <si>
    <t>-905984436</t>
  </si>
  <si>
    <t>3882232560</t>
  </si>
  <si>
    <t>Merač tepla Spanner pollux Pollucom E - 1,5 štandard, 1/2" 1,5m3/h, 110mm</t>
  </si>
  <si>
    <t>300725459</t>
  </si>
  <si>
    <t>1208492583</t>
  </si>
  <si>
    <t>735154040</t>
  </si>
  <si>
    <t>Montáž vykurovacieho telesa panelového jednoradového 600 mm/ dĺžky 400-600 mm</t>
  </si>
  <si>
    <t>1238744529</t>
  </si>
  <si>
    <t>44</t>
  </si>
  <si>
    <t>4848952540</t>
  </si>
  <si>
    <t>Vykurovacie teleso KORADO doskové 1-radové oceľové 11VK 600x 500</t>
  </si>
  <si>
    <t>-651765103</t>
  </si>
  <si>
    <t>4848952550</t>
  </si>
  <si>
    <t>Vykurovacie teleso KORADO doskové 1-radové oceľové 11VK 600x 600</t>
  </si>
  <si>
    <t>1241052554</t>
  </si>
  <si>
    <t>735154042</t>
  </si>
  <si>
    <t>Montáž vykurovacieho telesa panelového jednoradového 600 mm/ dĺžky 1000-1200 mm</t>
  </si>
  <si>
    <t>801625955</t>
  </si>
  <si>
    <t>4848952610</t>
  </si>
  <si>
    <t>Vykurovacie teleso KORADO doskové 1-radové oceľové 11VK 600x1200</t>
  </si>
  <si>
    <t>2131015887</t>
  </si>
  <si>
    <t>735154043</t>
  </si>
  <si>
    <t>Montáž vykurovacieho telesa panelového jednoradového 600 mm/ dĺžky 1400-1800 mm</t>
  </si>
  <si>
    <t>1635414853</t>
  </si>
  <si>
    <t>4848952640</t>
  </si>
  <si>
    <t>Vykurovacie teleso KORADO doskové 1-radové oceľové 11VK 600x1800</t>
  </si>
  <si>
    <t>-194255767</t>
  </si>
  <si>
    <t>735154141</t>
  </si>
  <si>
    <t>Montáž vykurovacieho telesa panelového dvojradového výšky 600 mm/ dĺžky 700-900 mm</t>
  </si>
  <si>
    <t>-1709936414</t>
  </si>
  <si>
    <t>4848953380</t>
  </si>
  <si>
    <t xml:space="preserve">Vykurovacie teleso KORADO doskové 2-radové oceľové 22VK 600x 900 </t>
  </si>
  <si>
    <t>1341907984</t>
  </si>
  <si>
    <t>735154240</t>
  </si>
  <si>
    <t>Montáž vykurovacieho telesa panelového trojradového výšky 600 mm/ dĺžky 400-600 mm</t>
  </si>
  <si>
    <t>1723396440</t>
  </si>
  <si>
    <t>4848956510</t>
  </si>
  <si>
    <t>Vykurovacie teleso KORADO doskové 3-radové oceľové 33VK 600x 600</t>
  </si>
  <si>
    <t>-112336542</t>
  </si>
  <si>
    <t>9 Úpravy na vetve C - Úpravy na vetve C</t>
  </si>
  <si>
    <t>4848880015</t>
  </si>
  <si>
    <t>Rozdelovače a zberače - RS KOMBI modul 100, 110°C/0,6 MPa</t>
  </si>
  <si>
    <t>-740553834</t>
  </si>
  <si>
    <t>4848880017</t>
  </si>
  <si>
    <t>Pevné stojany pre zberač RS KOMBI modul 100</t>
  </si>
  <si>
    <t>352831115</t>
  </si>
  <si>
    <t>733120826</t>
  </si>
  <si>
    <t>Demontáž potrubia z oceľových rúrok hladkých nad 60, 3 do D 89,  -0,00841t</t>
  </si>
  <si>
    <t>-1947173449</t>
  </si>
  <si>
    <t>71</t>
  </si>
  <si>
    <t>733125021</t>
  </si>
  <si>
    <t>Potrubie z uhlíkovej ocele spájané lisovaním DN 54</t>
  </si>
  <si>
    <t>-1951541151</t>
  </si>
  <si>
    <t>733125024</t>
  </si>
  <si>
    <t>Potrubie z uhlíkovej ocele spájané lisovaním DN 76</t>
  </si>
  <si>
    <t>-1136935667</t>
  </si>
  <si>
    <t>733193918</t>
  </si>
  <si>
    <t>Oprava rozvodov potrubí z oceľových rúrok zaslepenie potrubia dienkom priemer 57</t>
  </si>
  <si>
    <t>-1824003498</t>
  </si>
  <si>
    <t>77</t>
  </si>
  <si>
    <t>1882609</t>
  </si>
  <si>
    <t>78</t>
  </si>
  <si>
    <t>1276691193</t>
  </si>
  <si>
    <t>80</t>
  </si>
  <si>
    <t>-310093990</t>
  </si>
  <si>
    <t>-130498326</t>
  </si>
  <si>
    <t>4849228640</t>
  </si>
  <si>
    <t>Automatický odvzdušňovací ventil, 1/2", so spätnou klapkou, mosadz OT 58 IVAR</t>
  </si>
  <si>
    <t>-1471351949</t>
  </si>
  <si>
    <t xml:space="preserve">Montáž merača tepla kompaktného Qn 2,5 G 3/4   </t>
  </si>
  <si>
    <t>1429012616</t>
  </si>
  <si>
    <t>76</t>
  </si>
  <si>
    <t xml:space="preserve">Merač tepla Pollucom E - 2,5 </t>
  </si>
  <si>
    <t>G1" B</t>
  </si>
  <si>
    <t>-1864584376</t>
  </si>
  <si>
    <t>2 Hydr. vetva A - Hydraulické vyregulovanie systému ÚK vetva A</t>
  </si>
  <si>
    <t>-695667163</t>
  </si>
  <si>
    <t>1040936964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</si>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</sst>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6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18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5" fillId="0" borderId="16" xfId="0" applyNumberFormat="1" applyFont="1" applyBorder="1" applyAlignment="1" applyProtection="1">
      <alignment vertical="center"/>
    </xf>
    <xf numFmtId="4" fontId="25" fillId="0" borderId="17" xfId="0" applyNumberFormat="1" applyFont="1" applyBorder="1" applyAlignment="1" applyProtection="1">
      <alignment vertical="center"/>
    </xf>
    <xf numFmtId="166" fontId="25" fillId="0" borderId="17" xfId="0" applyNumberFormat="1" applyFont="1" applyBorder="1" applyAlignment="1" applyProtection="1">
      <alignment vertical="center"/>
    </xf>
    <xf numFmtId="4" fontId="25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164" fontId="18" fillId="4" borderId="11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4" fontId="18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4" fontId="18" fillId="0" borderId="15" xfId="0" applyNumberFormat="1" applyFont="1" applyBorder="1" applyAlignment="1" applyProtection="1">
      <alignment vertical="center"/>
    </xf>
    <xf numFmtId="164" fontId="18" fillId="4" borderId="16" xfId="0" applyNumberFormat="1" applyFont="1" applyFill="1" applyBorder="1" applyAlignment="1" applyProtection="1">
      <alignment horizontal="center" vertical="center"/>
      <protection locked="0"/>
    </xf>
    <xf numFmtId="0" fontId="18" fillId="4" borderId="17" xfId="0" applyFont="1" applyFill="1" applyBorder="1" applyAlignment="1" applyProtection="1">
      <alignment horizontal="center" vertical="center"/>
      <protection locked="0"/>
    </xf>
    <xf numFmtId="4" fontId="18" fillId="0" borderId="18" xfId="0" applyNumberFormat="1" applyFont="1" applyBorder="1" applyAlignment="1" applyProtection="1">
      <alignment vertical="center"/>
    </xf>
    <xf numFmtId="0" fontId="21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2" fillId="0" borderId="2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167" fontId="30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31" fillId="0" borderId="25" xfId="0" applyFont="1" applyBorder="1" applyAlignment="1" applyProtection="1">
      <alignment horizontal="center" vertical="center"/>
    </xf>
    <xf numFmtId="49" fontId="31" fillId="0" borderId="25" xfId="0" applyNumberFormat="1" applyFont="1" applyBorder="1" applyAlignment="1" applyProtection="1">
      <alignment horizontal="left" vertical="center" wrapText="1"/>
    </xf>
    <xf numFmtId="0" fontId="31" fillId="0" borderId="25" xfId="0" applyFont="1" applyBorder="1" applyAlignment="1" applyProtection="1">
      <alignment horizontal="center" vertical="center" wrapText="1"/>
    </xf>
    <xf numFmtId="167" fontId="31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167" fontId="0" fillId="0" borderId="0" xfId="0" applyNumberFormat="1" applyFont="1" applyAlignment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33" fillId="0" borderId="0" xfId="1" applyFont="1" applyAlignment="1" applyProtection="1">
      <alignment horizontal="center" vertical="center"/>
    </xf>
    <xf numFmtId="0" fontId="36" fillId="2" borderId="0" xfId="1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35" fillId="2" borderId="0" xfId="0" applyFont="1" applyFill="1" applyAlignment="1" applyProtection="1">
      <alignment vertical="center"/>
    </xf>
    <xf numFmtId="0" fontId="34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4" fontId="21" fillId="6" borderId="0" xfId="0" applyNumberFormat="1" applyFont="1" applyFill="1" applyBorder="1" applyAlignment="1" applyProtection="1">
      <alignment vertical="center"/>
    </xf>
    <xf numFmtId="0" fontId="9" fillId="3" borderId="0" xfId="0" applyFont="1" applyFill="1" applyAlignment="1">
      <alignment horizontal="center" vertical="center"/>
    </xf>
    <xf numFmtId="0" fontId="0" fillId="0" borderId="0" xfId="0"/>
    <xf numFmtId="4" fontId="6" fillId="4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</xf>
    <xf numFmtId="4" fontId="6" fillId="0" borderId="0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 wrapText="1"/>
    </xf>
    <xf numFmtId="4" fontId="21" fillId="0" borderId="0" xfId="0" applyNumberFormat="1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3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Protection="1"/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15" fillId="0" borderId="0" xfId="0" applyNumberFormat="1" applyFont="1" applyBorder="1" applyAlignment="1" applyProtection="1">
      <alignment vertical="center"/>
    </xf>
    <xf numFmtId="4" fontId="16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36" fillId="2" borderId="0" xfId="1" applyFont="1" applyFill="1" applyAlignment="1" applyProtection="1">
      <alignment horizontal="center" vertical="center"/>
    </xf>
    <xf numFmtId="167" fontId="21" fillId="0" borderId="12" xfId="0" applyNumberFormat="1" applyFont="1" applyBorder="1" applyAlignment="1" applyProtection="1"/>
    <xf numFmtId="167" fontId="3" fillId="0" borderId="12" xfId="0" applyNumberFormat="1" applyFont="1" applyBorder="1" applyAlignment="1" applyProtection="1">
      <alignment vertical="center"/>
    </xf>
    <xf numFmtId="167" fontId="5" fillId="0" borderId="0" xfId="0" applyNumberFormat="1" applyFont="1" applyBorder="1" applyAlignment="1" applyProtection="1"/>
    <xf numFmtId="167" fontId="5" fillId="0" borderId="0" xfId="0" applyNumberFormat="1" applyFont="1" applyBorder="1" applyAlignment="1" applyProtection="1">
      <alignment vertical="center"/>
    </xf>
    <xf numFmtId="167" fontId="6" fillId="0" borderId="17" xfId="0" applyNumberFormat="1" applyFont="1" applyBorder="1" applyAlignment="1" applyProtection="1"/>
    <xf numFmtId="167" fontId="6" fillId="0" borderId="17" xfId="0" applyNumberFormat="1" applyFont="1" applyBorder="1" applyAlignment="1" applyProtection="1">
      <alignment vertical="center"/>
    </xf>
    <xf numFmtId="167" fontId="6" fillId="0" borderId="23" xfId="0" applyNumberFormat="1" applyFont="1" applyBorder="1" applyAlignment="1" applyProtection="1"/>
    <xf numFmtId="167" fontId="6" fillId="0" borderId="23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</xf>
    <xf numFmtId="0" fontId="31" fillId="0" borderId="25" xfId="0" applyFont="1" applyBorder="1" applyAlignment="1" applyProtection="1">
      <alignment horizontal="left" vertical="center" wrapText="1"/>
    </xf>
    <xf numFmtId="0" fontId="31" fillId="0" borderId="25" xfId="0" applyFont="1" applyBorder="1" applyAlignment="1" applyProtection="1">
      <alignment vertical="center"/>
    </xf>
    <xf numFmtId="167" fontId="31" fillId="4" borderId="25" xfId="0" applyNumberFormat="1" applyFont="1" applyFill="1" applyBorder="1" applyAlignment="1" applyProtection="1">
      <alignment vertical="center"/>
      <protection locked="0"/>
    </xf>
    <xf numFmtId="167" fontId="31" fillId="0" borderId="25" xfId="0" applyNumberFormat="1" applyFont="1" applyBorder="1" applyAlignment="1" applyProtection="1">
      <alignment vertical="center"/>
    </xf>
    <xf numFmtId="167" fontId="5" fillId="0" borderId="23" xfId="0" applyNumberFormat="1" applyFont="1" applyBorder="1" applyAlignment="1" applyProtection="1"/>
    <xf numFmtId="167" fontId="5" fillId="0" borderId="23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 wrapText="1"/>
    </xf>
    <xf numFmtId="165" fontId="2" fillId="0" borderId="0" xfId="0" applyNumberFormat="1" applyFont="1" applyBorder="1" applyAlignment="1" applyProtection="1">
      <alignment horizontal="left"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6" borderId="23" xfId="0" applyFont="1" applyFill="1" applyBorder="1" applyAlignment="1" applyProtection="1">
      <alignment horizontal="center" vertical="center" wrapText="1"/>
    </xf>
    <xf numFmtId="0" fontId="28" fillId="6" borderId="23" xfId="0" applyFont="1" applyFill="1" applyBorder="1" applyAlignment="1" applyProtection="1">
      <alignment horizontal="center" vertical="center" wrapText="1"/>
    </xf>
    <xf numFmtId="0" fontId="0" fillId="6" borderId="24" xfId="0" applyFont="1" applyFill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9C28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886DB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78736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9F3F6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390AC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9880D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B46DC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459CC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B196A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2EC96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9C285.tmp" descr="C:\CENKROSplusData\System\Temp\rad9C285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886DB.tmp" descr="C:\CENKROSplusData\System\Temp\rad886DB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78736.tmp" descr="C:\CENKROSplusData\System\Temp\rad78736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9F3F6.tmp" descr="C:\CENKROSplusData\System\Temp\rad9F3F6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390AC.tmp" descr="C:\CENKROSplusData\System\Temp\rad390AC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9880D.tmp" descr="C:\CENKROSplusData\System\Temp\rad9880D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B46DC.tmp" descr="C:\CENKROSplusData\System\Temp\radB46DC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459CC.tmp" descr="C:\CENKROSplusData\System\Temp\rad459CC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B196A.tmp" descr="C:\CENKROSplusData\System\Temp\radB196A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2EC96.tmp" descr="C:\CENKROSplusData\System\Temp\rad2EC96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5"/>
  <sheetViews>
    <sheetView showGridLines="0" workbookViewId="0">
      <pane ySplit="1" topLeftCell="A102" activePane="bottomLeft" state="frozen"/>
      <selection pane="bottomLeft" activeCell="AG89" sqref="AG89:AM89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45" customHeight="1">
      <c r="A1" s="180" t="s">
        <v>0</v>
      </c>
      <c r="B1" s="181"/>
      <c r="C1" s="181"/>
      <c r="D1" s="182" t="s">
        <v>1</v>
      </c>
      <c r="E1" s="181"/>
      <c r="F1" s="181"/>
      <c r="G1" s="181"/>
      <c r="H1" s="181"/>
      <c r="I1" s="181"/>
      <c r="J1" s="181"/>
      <c r="K1" s="179" t="s">
        <v>669</v>
      </c>
      <c r="L1" s="179"/>
      <c r="M1" s="179"/>
      <c r="N1" s="179"/>
      <c r="O1" s="179"/>
      <c r="P1" s="179"/>
      <c r="Q1" s="179"/>
      <c r="R1" s="179"/>
      <c r="S1" s="179"/>
      <c r="T1" s="181"/>
      <c r="U1" s="181"/>
      <c r="V1" s="181"/>
      <c r="W1" s="179" t="s">
        <v>670</v>
      </c>
      <c r="X1" s="179"/>
      <c r="Y1" s="179"/>
      <c r="Z1" s="179"/>
      <c r="AA1" s="179"/>
      <c r="AB1" s="179"/>
      <c r="AC1" s="179"/>
      <c r="AD1" s="179"/>
      <c r="AE1" s="179"/>
      <c r="AF1" s="179"/>
      <c r="AG1" s="181"/>
      <c r="AH1" s="18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1:73" ht="36.9" customHeight="1">
      <c r="C2" s="216" t="s">
        <v>5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R2" s="185" t="s">
        <v>6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3" t="s">
        <v>7</v>
      </c>
      <c r="BT2" s="13" t="s">
        <v>8</v>
      </c>
    </row>
    <row r="3" spans="1:73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8</v>
      </c>
    </row>
    <row r="4" spans="1:73" ht="36.9" customHeight="1">
      <c r="B4" s="17"/>
      <c r="C4" s="192" t="s">
        <v>9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19"/>
      <c r="AS4" s="20" t="s">
        <v>10</v>
      </c>
      <c r="BE4" s="21" t="s">
        <v>11</v>
      </c>
      <c r="BS4" s="13" t="s">
        <v>7</v>
      </c>
    </row>
    <row r="5" spans="1:73" ht="14.4" customHeight="1">
      <c r="B5" s="17"/>
      <c r="C5" s="18"/>
      <c r="D5" s="22" t="s">
        <v>12</v>
      </c>
      <c r="E5" s="18"/>
      <c r="F5" s="18"/>
      <c r="G5" s="18"/>
      <c r="H5" s="18"/>
      <c r="I5" s="18"/>
      <c r="J5" s="18"/>
      <c r="K5" s="221" t="s">
        <v>13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18"/>
      <c r="AQ5" s="19"/>
      <c r="BE5" s="218" t="s">
        <v>14</v>
      </c>
      <c r="BS5" s="13" t="s">
        <v>7</v>
      </c>
    </row>
    <row r="6" spans="1:73" ht="36.9" customHeight="1">
      <c r="B6" s="17"/>
      <c r="C6" s="18"/>
      <c r="D6" s="24" t="s">
        <v>15</v>
      </c>
      <c r="E6" s="18"/>
      <c r="F6" s="18"/>
      <c r="G6" s="18"/>
      <c r="H6" s="18"/>
      <c r="I6" s="18"/>
      <c r="J6" s="18"/>
      <c r="K6" s="222" t="s">
        <v>16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18"/>
      <c r="AQ6" s="19"/>
      <c r="BE6" s="186"/>
      <c r="BS6" s="13" t="s">
        <v>7</v>
      </c>
    </row>
    <row r="7" spans="1:73" ht="14.4" customHeight="1">
      <c r="B7" s="17"/>
      <c r="C7" s="18"/>
      <c r="D7" s="25" t="s">
        <v>17</v>
      </c>
      <c r="E7" s="18"/>
      <c r="F7" s="18"/>
      <c r="G7" s="18"/>
      <c r="H7" s="18"/>
      <c r="I7" s="18"/>
      <c r="J7" s="18"/>
      <c r="K7" s="23" t="s">
        <v>18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18</v>
      </c>
      <c r="AO7" s="18"/>
      <c r="AP7" s="18"/>
      <c r="AQ7" s="19"/>
      <c r="BE7" s="186"/>
      <c r="BS7" s="13" t="s">
        <v>7</v>
      </c>
    </row>
    <row r="8" spans="1:73" ht="14.4" customHeight="1">
      <c r="B8" s="17"/>
      <c r="C8" s="18"/>
      <c r="D8" s="25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22</v>
      </c>
      <c r="AL8" s="18"/>
      <c r="AM8" s="18"/>
      <c r="AN8" s="26" t="s">
        <v>23</v>
      </c>
      <c r="AO8" s="18"/>
      <c r="AP8" s="18"/>
      <c r="AQ8" s="19"/>
      <c r="BE8" s="186"/>
      <c r="BS8" s="13" t="s">
        <v>7</v>
      </c>
    </row>
    <row r="9" spans="1:73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86"/>
      <c r="BS9" s="13" t="s">
        <v>7</v>
      </c>
    </row>
    <row r="10" spans="1:73" ht="14.4" customHeight="1">
      <c r="B10" s="17"/>
      <c r="C10" s="18"/>
      <c r="D10" s="25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25</v>
      </c>
      <c r="AL10" s="18"/>
      <c r="AM10" s="18"/>
      <c r="AN10" s="23" t="s">
        <v>18</v>
      </c>
      <c r="AO10" s="18"/>
      <c r="AP10" s="18"/>
      <c r="AQ10" s="19"/>
      <c r="BE10" s="186"/>
      <c r="BS10" s="13" t="s">
        <v>7</v>
      </c>
    </row>
    <row r="11" spans="1:73" ht="18.45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27</v>
      </c>
      <c r="AL11" s="18"/>
      <c r="AM11" s="18"/>
      <c r="AN11" s="23" t="s">
        <v>18</v>
      </c>
      <c r="AO11" s="18"/>
      <c r="AP11" s="18"/>
      <c r="AQ11" s="19"/>
      <c r="BE11" s="186"/>
      <c r="BS11" s="13" t="s">
        <v>7</v>
      </c>
    </row>
    <row r="12" spans="1:73" ht="6.9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86"/>
      <c r="BS12" s="13" t="s">
        <v>7</v>
      </c>
    </row>
    <row r="13" spans="1:73" ht="14.4" customHeight="1">
      <c r="B13" s="17"/>
      <c r="C13" s="18"/>
      <c r="D13" s="25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25</v>
      </c>
      <c r="AL13" s="18"/>
      <c r="AM13" s="18"/>
      <c r="AN13" s="27"/>
      <c r="AO13" s="18"/>
      <c r="AP13" s="18"/>
      <c r="AQ13" s="19"/>
      <c r="BE13" s="186"/>
      <c r="BS13" s="13" t="s">
        <v>7</v>
      </c>
    </row>
    <row r="14" spans="1:73" ht="13.2">
      <c r="B14" s="17"/>
      <c r="C14" s="18"/>
      <c r="D14" s="18"/>
      <c r="E14" s="223" t="s">
        <v>29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5" t="s">
        <v>27</v>
      </c>
      <c r="AL14" s="18"/>
      <c r="AM14" s="18"/>
      <c r="AN14" s="27"/>
      <c r="AO14" s="18"/>
      <c r="AP14" s="18"/>
      <c r="AQ14" s="19"/>
      <c r="BE14" s="186"/>
      <c r="BS14" s="13" t="s">
        <v>7</v>
      </c>
    </row>
    <row r="15" spans="1:73" ht="6.9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86"/>
      <c r="BS15" s="13" t="s">
        <v>4</v>
      </c>
    </row>
    <row r="16" spans="1:73" ht="14.4" customHeight="1">
      <c r="B16" s="17"/>
      <c r="C16" s="18"/>
      <c r="D16" s="25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25</v>
      </c>
      <c r="AL16" s="18"/>
      <c r="AM16" s="18"/>
      <c r="AN16" s="23" t="s">
        <v>18</v>
      </c>
      <c r="AO16" s="18"/>
      <c r="AP16" s="18"/>
      <c r="AQ16" s="19"/>
      <c r="BE16" s="186"/>
      <c r="BS16" s="13" t="s">
        <v>4</v>
      </c>
    </row>
    <row r="17" spans="2:71" ht="18.45" customHeight="1">
      <c r="B17" s="17"/>
      <c r="C17" s="18"/>
      <c r="D17" s="18"/>
      <c r="E17" s="23" t="s">
        <v>26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27</v>
      </c>
      <c r="AL17" s="18"/>
      <c r="AM17" s="18"/>
      <c r="AN17" s="23" t="s">
        <v>18</v>
      </c>
      <c r="AO17" s="18"/>
      <c r="AP17" s="18"/>
      <c r="AQ17" s="19"/>
      <c r="BE17" s="186"/>
      <c r="BS17" s="13" t="s">
        <v>31</v>
      </c>
    </row>
    <row r="18" spans="2:71" ht="6.9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86"/>
      <c r="BS18" s="13" t="s">
        <v>32</v>
      </c>
    </row>
    <row r="19" spans="2:71" ht="14.4" customHeight="1">
      <c r="B19" s="17"/>
      <c r="C19" s="18"/>
      <c r="D19" s="25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25</v>
      </c>
      <c r="AL19" s="18"/>
      <c r="AM19" s="18"/>
      <c r="AN19" s="23" t="s">
        <v>18</v>
      </c>
      <c r="AO19" s="18"/>
      <c r="AP19" s="18"/>
      <c r="AQ19" s="19"/>
      <c r="BE19" s="186"/>
      <c r="BS19" s="13" t="s">
        <v>32</v>
      </c>
    </row>
    <row r="20" spans="2:71" ht="18.45" customHeight="1">
      <c r="B20" s="17"/>
      <c r="C20" s="18"/>
      <c r="D20" s="18"/>
      <c r="E20" s="23" t="s">
        <v>26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27</v>
      </c>
      <c r="AL20" s="18"/>
      <c r="AM20" s="18"/>
      <c r="AN20" s="23" t="s">
        <v>18</v>
      </c>
      <c r="AO20" s="18"/>
      <c r="AP20" s="18"/>
      <c r="AQ20" s="19"/>
      <c r="BE20" s="186"/>
    </row>
    <row r="21" spans="2:71" ht="6.9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86"/>
    </row>
    <row r="22" spans="2:71" ht="13.2">
      <c r="B22" s="17"/>
      <c r="C22" s="18"/>
      <c r="D22" s="25" t="s">
        <v>34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86"/>
    </row>
    <row r="23" spans="2:71" ht="22.5" customHeight="1">
      <c r="B23" s="17"/>
      <c r="C23" s="18"/>
      <c r="D23" s="18"/>
      <c r="E23" s="224" t="s">
        <v>18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18"/>
      <c r="AP23" s="18"/>
      <c r="AQ23" s="19"/>
      <c r="BE23" s="186"/>
    </row>
    <row r="24" spans="2:71" ht="6.9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86"/>
    </row>
    <row r="25" spans="2:71" ht="6.9" customHeight="1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86"/>
    </row>
    <row r="26" spans="2:71" ht="14.4" customHeight="1">
      <c r="B26" s="17"/>
      <c r="C26" s="18"/>
      <c r="D26" s="29" t="s">
        <v>35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25">
        <f>ROUND(AG87,2)</f>
        <v>0</v>
      </c>
      <c r="AL26" s="217"/>
      <c r="AM26" s="217"/>
      <c r="AN26" s="217"/>
      <c r="AO26" s="217"/>
      <c r="AP26" s="18"/>
      <c r="AQ26" s="19"/>
      <c r="BE26" s="186"/>
    </row>
    <row r="27" spans="2:71" ht="14.4" customHeight="1">
      <c r="B27" s="17"/>
      <c r="C27" s="18"/>
      <c r="D27" s="29" t="s">
        <v>36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225">
        <f>ROUND(AG98,2)</f>
        <v>0</v>
      </c>
      <c r="AL27" s="217"/>
      <c r="AM27" s="217"/>
      <c r="AN27" s="217"/>
      <c r="AO27" s="217"/>
      <c r="AP27" s="18"/>
      <c r="AQ27" s="19"/>
      <c r="BE27" s="186"/>
    </row>
    <row r="28" spans="2:71" s="1" customFormat="1" ht="6.9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219"/>
    </row>
    <row r="29" spans="2:71" s="1" customFormat="1" ht="25.95" customHeight="1">
      <c r="B29" s="30"/>
      <c r="C29" s="31"/>
      <c r="D29" s="33" t="s">
        <v>37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26">
        <f>ROUND(AK26+AK27,2)</f>
        <v>0</v>
      </c>
      <c r="AL29" s="227"/>
      <c r="AM29" s="227"/>
      <c r="AN29" s="227"/>
      <c r="AO29" s="227"/>
      <c r="AP29" s="31"/>
      <c r="AQ29" s="32"/>
      <c r="BE29" s="219"/>
    </row>
    <row r="30" spans="2:71" s="1" customFormat="1" ht="6.9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219"/>
    </row>
    <row r="31" spans="2:71" s="2" customFormat="1" ht="14.4" customHeight="1">
      <c r="B31" s="35"/>
      <c r="C31" s="36"/>
      <c r="D31" s="37" t="s">
        <v>38</v>
      </c>
      <c r="E31" s="36"/>
      <c r="F31" s="37" t="s">
        <v>39</v>
      </c>
      <c r="G31" s="36"/>
      <c r="H31" s="36"/>
      <c r="I31" s="36"/>
      <c r="J31" s="36"/>
      <c r="K31" s="36"/>
      <c r="L31" s="209">
        <v>0.2</v>
      </c>
      <c r="M31" s="210"/>
      <c r="N31" s="210"/>
      <c r="O31" s="210"/>
      <c r="P31" s="36"/>
      <c r="Q31" s="36"/>
      <c r="R31" s="36"/>
      <c r="S31" s="36"/>
      <c r="T31" s="39" t="s">
        <v>40</v>
      </c>
      <c r="U31" s="36"/>
      <c r="V31" s="36"/>
      <c r="W31" s="211">
        <f>ROUND(AZ87+SUM(CD99:CD103),2)</f>
        <v>0</v>
      </c>
      <c r="X31" s="210"/>
      <c r="Y31" s="210"/>
      <c r="Z31" s="210"/>
      <c r="AA31" s="210"/>
      <c r="AB31" s="210"/>
      <c r="AC31" s="210"/>
      <c r="AD31" s="210"/>
      <c r="AE31" s="210"/>
      <c r="AF31" s="36"/>
      <c r="AG31" s="36"/>
      <c r="AH31" s="36"/>
      <c r="AI31" s="36"/>
      <c r="AJ31" s="36"/>
      <c r="AK31" s="211">
        <f>ROUND(AV87+SUM(BY99:BY103),2)</f>
        <v>0</v>
      </c>
      <c r="AL31" s="210"/>
      <c r="AM31" s="210"/>
      <c r="AN31" s="210"/>
      <c r="AO31" s="210"/>
      <c r="AP31" s="36"/>
      <c r="AQ31" s="40"/>
      <c r="BE31" s="220"/>
    </row>
    <row r="32" spans="2:71" s="2" customFormat="1" ht="14.4" customHeight="1">
      <c r="B32" s="35"/>
      <c r="C32" s="36"/>
      <c r="D32" s="36"/>
      <c r="E32" s="36"/>
      <c r="F32" s="37" t="s">
        <v>41</v>
      </c>
      <c r="G32" s="36"/>
      <c r="H32" s="36"/>
      <c r="I32" s="36"/>
      <c r="J32" s="36"/>
      <c r="K32" s="36"/>
      <c r="L32" s="209">
        <v>0.2</v>
      </c>
      <c r="M32" s="210"/>
      <c r="N32" s="210"/>
      <c r="O32" s="210"/>
      <c r="P32" s="36"/>
      <c r="Q32" s="36"/>
      <c r="R32" s="36"/>
      <c r="S32" s="36"/>
      <c r="T32" s="39" t="s">
        <v>40</v>
      </c>
      <c r="U32" s="36"/>
      <c r="V32" s="36"/>
      <c r="W32" s="211">
        <f>ROUND(BA87+SUM(CE99:CE103),2)</f>
        <v>0</v>
      </c>
      <c r="X32" s="210"/>
      <c r="Y32" s="210"/>
      <c r="Z32" s="210"/>
      <c r="AA32" s="210"/>
      <c r="AB32" s="210"/>
      <c r="AC32" s="210"/>
      <c r="AD32" s="210"/>
      <c r="AE32" s="210"/>
      <c r="AF32" s="36"/>
      <c r="AG32" s="36"/>
      <c r="AH32" s="36"/>
      <c r="AI32" s="36"/>
      <c r="AJ32" s="36"/>
      <c r="AK32" s="211">
        <f>ROUND(AW87+SUM(BZ99:BZ103),2)</f>
        <v>0</v>
      </c>
      <c r="AL32" s="210"/>
      <c r="AM32" s="210"/>
      <c r="AN32" s="210"/>
      <c r="AO32" s="210"/>
      <c r="AP32" s="36"/>
      <c r="AQ32" s="40"/>
      <c r="BE32" s="220"/>
    </row>
    <row r="33" spans="2:57" s="2" customFormat="1" ht="14.4" hidden="1" customHeight="1">
      <c r="B33" s="35"/>
      <c r="C33" s="36"/>
      <c r="D33" s="36"/>
      <c r="E33" s="36"/>
      <c r="F33" s="37" t="s">
        <v>42</v>
      </c>
      <c r="G33" s="36"/>
      <c r="H33" s="36"/>
      <c r="I33" s="36"/>
      <c r="J33" s="36"/>
      <c r="K33" s="36"/>
      <c r="L33" s="209">
        <v>0.2</v>
      </c>
      <c r="M33" s="210"/>
      <c r="N33" s="210"/>
      <c r="O33" s="210"/>
      <c r="P33" s="36"/>
      <c r="Q33" s="36"/>
      <c r="R33" s="36"/>
      <c r="S33" s="36"/>
      <c r="T33" s="39" t="s">
        <v>40</v>
      </c>
      <c r="U33" s="36"/>
      <c r="V33" s="36"/>
      <c r="W33" s="211">
        <f>ROUND(BB87+SUM(CF99:CF103),2)</f>
        <v>0</v>
      </c>
      <c r="X33" s="210"/>
      <c r="Y33" s="210"/>
      <c r="Z33" s="210"/>
      <c r="AA33" s="210"/>
      <c r="AB33" s="210"/>
      <c r="AC33" s="210"/>
      <c r="AD33" s="210"/>
      <c r="AE33" s="210"/>
      <c r="AF33" s="36"/>
      <c r="AG33" s="36"/>
      <c r="AH33" s="36"/>
      <c r="AI33" s="36"/>
      <c r="AJ33" s="36"/>
      <c r="AK33" s="211">
        <v>0</v>
      </c>
      <c r="AL33" s="210"/>
      <c r="AM33" s="210"/>
      <c r="AN33" s="210"/>
      <c r="AO33" s="210"/>
      <c r="AP33" s="36"/>
      <c r="AQ33" s="40"/>
      <c r="BE33" s="220"/>
    </row>
    <row r="34" spans="2:57" s="2" customFormat="1" ht="14.4" hidden="1" customHeight="1">
      <c r="B34" s="35"/>
      <c r="C34" s="36"/>
      <c r="D34" s="36"/>
      <c r="E34" s="36"/>
      <c r="F34" s="37" t="s">
        <v>43</v>
      </c>
      <c r="G34" s="36"/>
      <c r="H34" s="36"/>
      <c r="I34" s="36"/>
      <c r="J34" s="36"/>
      <c r="K34" s="36"/>
      <c r="L34" s="209">
        <v>0.2</v>
      </c>
      <c r="M34" s="210"/>
      <c r="N34" s="210"/>
      <c r="O34" s="210"/>
      <c r="P34" s="36"/>
      <c r="Q34" s="36"/>
      <c r="R34" s="36"/>
      <c r="S34" s="36"/>
      <c r="T34" s="39" t="s">
        <v>40</v>
      </c>
      <c r="U34" s="36"/>
      <c r="V34" s="36"/>
      <c r="W34" s="211">
        <f>ROUND(BC87+SUM(CG99:CG103),2)</f>
        <v>0</v>
      </c>
      <c r="X34" s="210"/>
      <c r="Y34" s="210"/>
      <c r="Z34" s="210"/>
      <c r="AA34" s="210"/>
      <c r="AB34" s="210"/>
      <c r="AC34" s="210"/>
      <c r="AD34" s="210"/>
      <c r="AE34" s="210"/>
      <c r="AF34" s="36"/>
      <c r="AG34" s="36"/>
      <c r="AH34" s="36"/>
      <c r="AI34" s="36"/>
      <c r="AJ34" s="36"/>
      <c r="AK34" s="211">
        <v>0</v>
      </c>
      <c r="AL34" s="210"/>
      <c r="AM34" s="210"/>
      <c r="AN34" s="210"/>
      <c r="AO34" s="210"/>
      <c r="AP34" s="36"/>
      <c r="AQ34" s="40"/>
      <c r="BE34" s="220"/>
    </row>
    <row r="35" spans="2:57" s="2" customFormat="1" ht="14.4" hidden="1" customHeight="1">
      <c r="B35" s="35"/>
      <c r="C35" s="36"/>
      <c r="D35" s="36"/>
      <c r="E35" s="36"/>
      <c r="F35" s="37" t="s">
        <v>44</v>
      </c>
      <c r="G35" s="36"/>
      <c r="H35" s="36"/>
      <c r="I35" s="36"/>
      <c r="J35" s="36"/>
      <c r="K35" s="36"/>
      <c r="L35" s="209">
        <v>0</v>
      </c>
      <c r="M35" s="210"/>
      <c r="N35" s="210"/>
      <c r="O35" s="210"/>
      <c r="P35" s="36"/>
      <c r="Q35" s="36"/>
      <c r="R35" s="36"/>
      <c r="S35" s="36"/>
      <c r="T35" s="39" t="s">
        <v>40</v>
      </c>
      <c r="U35" s="36"/>
      <c r="V35" s="36"/>
      <c r="W35" s="211">
        <f>ROUND(BD87+SUM(CH99:CH103),2)</f>
        <v>0</v>
      </c>
      <c r="X35" s="210"/>
      <c r="Y35" s="210"/>
      <c r="Z35" s="210"/>
      <c r="AA35" s="210"/>
      <c r="AB35" s="210"/>
      <c r="AC35" s="210"/>
      <c r="AD35" s="210"/>
      <c r="AE35" s="210"/>
      <c r="AF35" s="36"/>
      <c r="AG35" s="36"/>
      <c r="AH35" s="36"/>
      <c r="AI35" s="36"/>
      <c r="AJ35" s="36"/>
      <c r="AK35" s="211">
        <v>0</v>
      </c>
      <c r="AL35" s="210"/>
      <c r="AM35" s="210"/>
      <c r="AN35" s="210"/>
      <c r="AO35" s="210"/>
      <c r="AP35" s="36"/>
      <c r="AQ35" s="40"/>
    </row>
    <row r="36" spans="2:57" s="1" customFormat="1" ht="6.9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57" s="1" customFormat="1" ht="25.95" customHeight="1">
      <c r="B37" s="30"/>
      <c r="C37" s="41"/>
      <c r="D37" s="42" t="s">
        <v>45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46</v>
      </c>
      <c r="U37" s="43"/>
      <c r="V37" s="43"/>
      <c r="W37" s="43"/>
      <c r="X37" s="212" t="s">
        <v>47</v>
      </c>
      <c r="Y37" s="213"/>
      <c r="Z37" s="213"/>
      <c r="AA37" s="213"/>
      <c r="AB37" s="213"/>
      <c r="AC37" s="43"/>
      <c r="AD37" s="43"/>
      <c r="AE37" s="43"/>
      <c r="AF37" s="43"/>
      <c r="AG37" s="43"/>
      <c r="AH37" s="43"/>
      <c r="AI37" s="43"/>
      <c r="AJ37" s="43"/>
      <c r="AK37" s="214">
        <f>SUM(AK29:AK35)</f>
        <v>0</v>
      </c>
      <c r="AL37" s="213"/>
      <c r="AM37" s="213"/>
      <c r="AN37" s="213"/>
      <c r="AO37" s="215"/>
      <c r="AP37" s="41"/>
      <c r="AQ37" s="32"/>
    </row>
    <row r="38" spans="2:57" s="1" customFormat="1" ht="14.4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57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57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57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57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57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57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57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57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57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57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4.4">
      <c r="B49" s="30"/>
      <c r="C49" s="31"/>
      <c r="D49" s="45" t="s">
        <v>48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49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4.4">
      <c r="B58" s="30"/>
      <c r="C58" s="31"/>
      <c r="D58" s="50" t="s">
        <v>50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51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50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51</v>
      </c>
      <c r="AN58" s="51"/>
      <c r="AO58" s="53"/>
      <c r="AP58" s="31"/>
      <c r="AQ58" s="32"/>
    </row>
    <row r="59" spans="2:43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4.4">
      <c r="B60" s="30"/>
      <c r="C60" s="31"/>
      <c r="D60" s="45" t="s">
        <v>52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53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4.4">
      <c r="B69" s="30"/>
      <c r="C69" s="31"/>
      <c r="D69" s="50" t="s">
        <v>50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51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50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51</v>
      </c>
      <c r="AN69" s="51"/>
      <c r="AO69" s="53"/>
      <c r="AP69" s="31"/>
      <c r="AQ69" s="32"/>
    </row>
    <row r="70" spans="2:43" s="1" customFormat="1" ht="6.9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9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9" customHeight="1">
      <c r="B76" s="30"/>
      <c r="C76" s="192" t="s">
        <v>54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32"/>
    </row>
    <row r="77" spans="2:43" s="3" customFormat="1" ht="14.4" customHeight="1">
      <c r="B77" s="60"/>
      <c r="C77" s="25" t="s">
        <v>12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CVC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9" customHeight="1">
      <c r="B78" s="63"/>
      <c r="C78" s="64" t="s">
        <v>15</v>
      </c>
      <c r="D78" s="65"/>
      <c r="E78" s="65"/>
      <c r="F78" s="65"/>
      <c r="G78" s="65"/>
      <c r="H78" s="65"/>
      <c r="I78" s="65"/>
      <c r="J78" s="65"/>
      <c r="K78" s="65"/>
      <c r="L78" s="193" t="str">
        <f>K6</f>
        <v>Centrum voľného času Spektrum, ul. K. Novackého, Prievidza</v>
      </c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65"/>
      <c r="AQ78" s="66"/>
    </row>
    <row r="79" spans="2:43" s="1" customFormat="1" ht="6.9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3.2">
      <c r="B80" s="30"/>
      <c r="C80" s="25" t="s">
        <v>20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Ul. K. Novackého, Prievidza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22</v>
      </c>
      <c r="AJ80" s="31"/>
      <c r="AK80" s="31"/>
      <c r="AL80" s="31"/>
      <c r="AM80" s="68" t="str">
        <f>IF(AN8= "","",AN8)</f>
        <v>12. 2. 2017</v>
      </c>
      <c r="AN80" s="31"/>
      <c r="AO80" s="31"/>
      <c r="AP80" s="31"/>
      <c r="AQ80" s="32"/>
    </row>
    <row r="81" spans="1:76" s="1" customFormat="1" ht="6.9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1:76" s="1" customFormat="1" ht="13.2">
      <c r="B82" s="30"/>
      <c r="C82" s="25" t="s">
        <v>24</v>
      </c>
      <c r="D82" s="31"/>
      <c r="E82" s="31"/>
      <c r="F82" s="31"/>
      <c r="G82" s="31"/>
      <c r="H82" s="31"/>
      <c r="I82" s="31"/>
      <c r="J82" s="31"/>
      <c r="K82" s="31"/>
      <c r="L82" s="61" t="str">
        <f>IF(E11= "","",E11)</f>
        <v xml:space="preserve"> 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30</v>
      </c>
      <c r="AJ82" s="31"/>
      <c r="AK82" s="31"/>
      <c r="AL82" s="31"/>
      <c r="AM82" s="195" t="str">
        <f>IF(E17="","",E17)</f>
        <v xml:space="preserve"> </v>
      </c>
      <c r="AN82" s="188"/>
      <c r="AO82" s="188"/>
      <c r="AP82" s="188"/>
      <c r="AQ82" s="32"/>
      <c r="AS82" s="204" t="s">
        <v>55</v>
      </c>
      <c r="AT82" s="205"/>
      <c r="AU82" s="69"/>
      <c r="AV82" s="69"/>
      <c r="AW82" s="69"/>
      <c r="AX82" s="69"/>
      <c r="AY82" s="69"/>
      <c r="AZ82" s="69"/>
      <c r="BA82" s="69"/>
      <c r="BB82" s="69"/>
      <c r="BC82" s="69"/>
      <c r="BD82" s="70"/>
    </row>
    <row r="83" spans="1:76" s="1" customFormat="1" ht="13.2">
      <c r="B83" s="30"/>
      <c r="C83" s="25" t="s">
        <v>28</v>
      </c>
      <c r="D83" s="31"/>
      <c r="E83" s="31"/>
      <c r="F83" s="31"/>
      <c r="G83" s="31"/>
      <c r="H83" s="31"/>
      <c r="I83" s="31"/>
      <c r="J83" s="31"/>
      <c r="K83" s="31"/>
      <c r="L83" s="61" t="str">
        <f>IF(E14= "Vyplň údaj","",E14)</f>
        <v/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33</v>
      </c>
      <c r="AJ83" s="31"/>
      <c r="AK83" s="31"/>
      <c r="AL83" s="31"/>
      <c r="AM83" s="195" t="str">
        <f>IF(E20="","",E20)</f>
        <v xml:space="preserve"> </v>
      </c>
      <c r="AN83" s="188"/>
      <c r="AO83" s="188"/>
      <c r="AP83" s="188"/>
      <c r="AQ83" s="32"/>
      <c r="AS83" s="206"/>
      <c r="AT83" s="207"/>
      <c r="AU83" s="71"/>
      <c r="AV83" s="71"/>
      <c r="AW83" s="71"/>
      <c r="AX83" s="71"/>
      <c r="AY83" s="71"/>
      <c r="AZ83" s="71"/>
      <c r="BA83" s="71"/>
      <c r="BB83" s="71"/>
      <c r="BC83" s="71"/>
      <c r="BD83" s="72"/>
    </row>
    <row r="84" spans="1:76" s="1" customFormat="1" ht="10.9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208"/>
      <c r="AT84" s="188"/>
      <c r="AU84" s="31"/>
      <c r="AV84" s="31"/>
      <c r="AW84" s="31"/>
      <c r="AX84" s="31"/>
      <c r="AY84" s="31"/>
      <c r="AZ84" s="31"/>
      <c r="BA84" s="31"/>
      <c r="BB84" s="31"/>
      <c r="BC84" s="31"/>
      <c r="BD84" s="74"/>
    </row>
    <row r="85" spans="1:76" s="1" customFormat="1" ht="29.25" customHeight="1">
      <c r="B85" s="30"/>
      <c r="C85" s="199" t="s">
        <v>56</v>
      </c>
      <c r="D85" s="200"/>
      <c r="E85" s="200"/>
      <c r="F85" s="200"/>
      <c r="G85" s="200"/>
      <c r="H85" s="75"/>
      <c r="I85" s="201" t="s">
        <v>57</v>
      </c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1" t="s">
        <v>58</v>
      </c>
      <c r="AH85" s="200"/>
      <c r="AI85" s="200"/>
      <c r="AJ85" s="200"/>
      <c r="AK85" s="200"/>
      <c r="AL85" s="200"/>
      <c r="AM85" s="200"/>
      <c r="AN85" s="201" t="s">
        <v>59</v>
      </c>
      <c r="AO85" s="200"/>
      <c r="AP85" s="202"/>
      <c r="AQ85" s="32"/>
      <c r="AS85" s="76" t="s">
        <v>60</v>
      </c>
      <c r="AT85" s="77" t="s">
        <v>61</v>
      </c>
      <c r="AU85" s="77" t="s">
        <v>62</v>
      </c>
      <c r="AV85" s="77" t="s">
        <v>63</v>
      </c>
      <c r="AW85" s="77" t="s">
        <v>64</v>
      </c>
      <c r="AX85" s="77" t="s">
        <v>65</v>
      </c>
      <c r="AY85" s="77" t="s">
        <v>66</v>
      </c>
      <c r="AZ85" s="77" t="s">
        <v>67</v>
      </c>
      <c r="BA85" s="77" t="s">
        <v>68</v>
      </c>
      <c r="BB85" s="77" t="s">
        <v>69</v>
      </c>
      <c r="BC85" s="77" t="s">
        <v>70</v>
      </c>
      <c r="BD85" s="78" t="s">
        <v>71</v>
      </c>
    </row>
    <row r="86" spans="1:76" s="1" customFormat="1" ht="10.9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9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1:76" s="4" customFormat="1" ht="32.4" customHeight="1">
      <c r="B87" s="63"/>
      <c r="C87" s="80" t="s">
        <v>72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03">
        <f>ROUND(SUM(AG88:AG96),2)</f>
        <v>0</v>
      </c>
      <c r="AH87" s="203"/>
      <c r="AI87" s="203"/>
      <c r="AJ87" s="203"/>
      <c r="AK87" s="203"/>
      <c r="AL87" s="203"/>
      <c r="AM87" s="203"/>
      <c r="AN87" s="198">
        <f t="shared" ref="AN87:AN96" si="0">SUM(AG87,AT87)</f>
        <v>0</v>
      </c>
      <c r="AO87" s="198"/>
      <c r="AP87" s="198"/>
      <c r="AQ87" s="66"/>
      <c r="AS87" s="82">
        <f>ROUND(SUM(AS88:AS96),2)</f>
        <v>0</v>
      </c>
      <c r="AT87" s="83">
        <f t="shared" ref="AT87:AT96" si="1">ROUND(SUM(AV87:AW87),2)</f>
        <v>0</v>
      </c>
      <c r="AU87" s="84">
        <f>ROUND(SUM(AU88:AU96),5)</f>
        <v>0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>ROUND(SUM(AZ88:AZ96),2)</f>
        <v>0</v>
      </c>
      <c r="BA87" s="83">
        <f>ROUND(SUM(BA88:BA96),2)</f>
        <v>0</v>
      </c>
      <c r="BB87" s="83">
        <f>ROUND(SUM(BB88:BB96),2)</f>
        <v>0</v>
      </c>
      <c r="BC87" s="83">
        <f>ROUND(SUM(BC88:BC96),2)</f>
        <v>0</v>
      </c>
      <c r="BD87" s="85">
        <f>ROUND(SUM(BD88:BD96),2)</f>
        <v>0</v>
      </c>
      <c r="BS87" s="86" t="s">
        <v>73</v>
      </c>
      <c r="BT87" s="86" t="s">
        <v>74</v>
      </c>
      <c r="BU87" s="87" t="s">
        <v>75</v>
      </c>
      <c r="BV87" s="86" t="s">
        <v>76</v>
      </c>
      <c r="BW87" s="86" t="s">
        <v>77</v>
      </c>
      <c r="BX87" s="86" t="s">
        <v>78</v>
      </c>
    </row>
    <row r="88" spans="1:76" s="5" customFormat="1" ht="69" customHeight="1">
      <c r="A88" s="178" t="s">
        <v>671</v>
      </c>
      <c r="B88" s="88"/>
      <c r="C88" s="89"/>
      <c r="D88" s="197" t="s">
        <v>79</v>
      </c>
      <c r="E88" s="191"/>
      <c r="F88" s="191"/>
      <c r="G88" s="191"/>
      <c r="H88" s="191"/>
      <c r="I88" s="90"/>
      <c r="J88" s="197" t="s">
        <v>80</v>
      </c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0">
        <f>'1 Telocvičňa - Stroj - Te...'!M30</f>
        <v>0</v>
      </c>
      <c r="AH88" s="191"/>
      <c r="AI88" s="191"/>
      <c r="AJ88" s="191"/>
      <c r="AK88" s="191"/>
      <c r="AL88" s="191"/>
      <c r="AM88" s="191"/>
      <c r="AN88" s="190">
        <f t="shared" si="0"/>
        <v>0</v>
      </c>
      <c r="AO88" s="191"/>
      <c r="AP88" s="191"/>
      <c r="AQ88" s="91"/>
      <c r="AS88" s="92">
        <f>'1 Telocvičňa - Stroj - Te...'!M28</f>
        <v>0</v>
      </c>
      <c r="AT88" s="93">
        <f t="shared" si="1"/>
        <v>0</v>
      </c>
      <c r="AU88" s="94">
        <f>'1 Telocvičňa - Stroj - Te...'!W123</f>
        <v>0</v>
      </c>
      <c r="AV88" s="93">
        <f>'1 Telocvičňa - Stroj - Te...'!M32</f>
        <v>0</v>
      </c>
      <c r="AW88" s="93">
        <f>'1 Telocvičňa - Stroj - Te...'!M33</f>
        <v>0</v>
      </c>
      <c r="AX88" s="93">
        <f>'1 Telocvičňa - Stroj - Te...'!M34</f>
        <v>0</v>
      </c>
      <c r="AY88" s="93">
        <f>'1 Telocvičňa - Stroj - Te...'!M35</f>
        <v>0</v>
      </c>
      <c r="AZ88" s="93">
        <f>'1 Telocvičňa - Stroj - Te...'!H32</f>
        <v>0</v>
      </c>
      <c r="BA88" s="93">
        <f>'1 Telocvičňa - Stroj - Te...'!H33</f>
        <v>0</v>
      </c>
      <c r="BB88" s="93">
        <f>'1 Telocvičňa - Stroj - Te...'!H34</f>
        <v>0</v>
      </c>
      <c r="BC88" s="93">
        <f>'1 Telocvičňa - Stroj - Te...'!H35</f>
        <v>0</v>
      </c>
      <c r="BD88" s="95">
        <f>'1 Telocvičňa - Stroj - Te...'!H36</f>
        <v>0</v>
      </c>
      <c r="BT88" s="96" t="s">
        <v>81</v>
      </c>
      <c r="BV88" s="96" t="s">
        <v>76</v>
      </c>
      <c r="BW88" s="96" t="s">
        <v>82</v>
      </c>
      <c r="BX88" s="96" t="s">
        <v>77</v>
      </c>
    </row>
    <row r="89" spans="1:76" s="5" customFormat="1" ht="37.5" customHeight="1">
      <c r="A89" s="178" t="s">
        <v>671</v>
      </c>
      <c r="B89" s="88"/>
      <c r="C89" s="89"/>
      <c r="D89" s="197" t="s">
        <v>83</v>
      </c>
      <c r="E89" s="191"/>
      <c r="F89" s="191"/>
      <c r="G89" s="191"/>
      <c r="H89" s="191"/>
      <c r="I89" s="90"/>
      <c r="J89" s="197" t="s">
        <v>84</v>
      </c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0">
        <f>'3 Hydr. vetva B - Hydraul...'!M30</f>
        <v>0</v>
      </c>
      <c r="AH89" s="191"/>
      <c r="AI89" s="191"/>
      <c r="AJ89" s="191"/>
      <c r="AK89" s="191"/>
      <c r="AL89" s="191"/>
      <c r="AM89" s="191"/>
      <c r="AN89" s="190">
        <f t="shared" si="0"/>
        <v>0</v>
      </c>
      <c r="AO89" s="191"/>
      <c r="AP89" s="191"/>
      <c r="AQ89" s="91"/>
      <c r="AS89" s="92">
        <f>'3 Hydr. vetva B - Hydraul...'!M28</f>
        <v>0</v>
      </c>
      <c r="AT89" s="93">
        <f t="shared" si="1"/>
        <v>0</v>
      </c>
      <c r="AU89" s="94">
        <f>'3 Hydr. vetva B - Hydraul...'!W119</f>
        <v>0</v>
      </c>
      <c r="AV89" s="93">
        <f>'3 Hydr. vetva B - Hydraul...'!M32</f>
        <v>0</v>
      </c>
      <c r="AW89" s="93">
        <f>'3 Hydr. vetva B - Hydraul...'!M33</f>
        <v>0</v>
      </c>
      <c r="AX89" s="93">
        <f>'3 Hydr. vetva B - Hydraul...'!M34</f>
        <v>0</v>
      </c>
      <c r="AY89" s="93">
        <f>'3 Hydr. vetva B - Hydraul...'!M35</f>
        <v>0</v>
      </c>
      <c r="AZ89" s="93">
        <f>'3 Hydr. vetva B - Hydraul...'!H32</f>
        <v>0</v>
      </c>
      <c r="BA89" s="93">
        <f>'3 Hydr. vetva B - Hydraul...'!H33</f>
        <v>0</v>
      </c>
      <c r="BB89" s="93">
        <f>'3 Hydr. vetva B - Hydraul...'!H34</f>
        <v>0</v>
      </c>
      <c r="BC89" s="93">
        <f>'3 Hydr. vetva B - Hydraul...'!H35</f>
        <v>0</v>
      </c>
      <c r="BD89" s="95">
        <f>'3 Hydr. vetva B - Hydraul...'!H36</f>
        <v>0</v>
      </c>
      <c r="BT89" s="96" t="s">
        <v>81</v>
      </c>
      <c r="BV89" s="96" t="s">
        <v>76</v>
      </c>
      <c r="BW89" s="96" t="s">
        <v>85</v>
      </c>
      <c r="BX89" s="96" t="s">
        <v>77</v>
      </c>
    </row>
    <row r="90" spans="1:76" s="5" customFormat="1" ht="37.5" customHeight="1">
      <c r="A90" s="178" t="s">
        <v>671</v>
      </c>
      <c r="B90" s="88"/>
      <c r="C90" s="89"/>
      <c r="D90" s="197" t="s">
        <v>86</v>
      </c>
      <c r="E90" s="191"/>
      <c r="F90" s="191"/>
      <c r="G90" s="191"/>
      <c r="H90" s="191"/>
      <c r="I90" s="90"/>
      <c r="J90" s="197" t="s">
        <v>87</v>
      </c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0">
        <f>'4 Hydr. vetva C - Hydraul...'!M30</f>
        <v>0</v>
      </c>
      <c r="AH90" s="191"/>
      <c r="AI90" s="191"/>
      <c r="AJ90" s="191"/>
      <c r="AK90" s="191"/>
      <c r="AL90" s="191"/>
      <c r="AM90" s="191"/>
      <c r="AN90" s="190">
        <f t="shared" si="0"/>
        <v>0</v>
      </c>
      <c r="AO90" s="191"/>
      <c r="AP90" s="191"/>
      <c r="AQ90" s="91"/>
      <c r="AS90" s="92">
        <f>'4 Hydr. vetva C - Hydraul...'!M28</f>
        <v>0</v>
      </c>
      <c r="AT90" s="93">
        <f t="shared" si="1"/>
        <v>0</v>
      </c>
      <c r="AU90" s="94">
        <f>'4 Hydr. vetva C - Hydraul...'!W119</f>
        <v>0</v>
      </c>
      <c r="AV90" s="93">
        <f>'4 Hydr. vetva C - Hydraul...'!M32</f>
        <v>0</v>
      </c>
      <c r="AW90" s="93">
        <f>'4 Hydr. vetva C - Hydraul...'!M33</f>
        <v>0</v>
      </c>
      <c r="AX90" s="93">
        <f>'4 Hydr. vetva C - Hydraul...'!M34</f>
        <v>0</v>
      </c>
      <c r="AY90" s="93">
        <f>'4 Hydr. vetva C - Hydraul...'!M35</f>
        <v>0</v>
      </c>
      <c r="AZ90" s="93">
        <f>'4 Hydr. vetva C - Hydraul...'!H32</f>
        <v>0</v>
      </c>
      <c r="BA90" s="93">
        <f>'4 Hydr. vetva C - Hydraul...'!H33</f>
        <v>0</v>
      </c>
      <c r="BB90" s="93">
        <f>'4 Hydr. vetva C - Hydraul...'!H34</f>
        <v>0</v>
      </c>
      <c r="BC90" s="93">
        <f>'4 Hydr. vetva C - Hydraul...'!H35</f>
        <v>0</v>
      </c>
      <c r="BD90" s="95">
        <f>'4 Hydr. vetva C - Hydraul...'!H36</f>
        <v>0</v>
      </c>
      <c r="BT90" s="96" t="s">
        <v>81</v>
      </c>
      <c r="BV90" s="96" t="s">
        <v>76</v>
      </c>
      <c r="BW90" s="96" t="s">
        <v>88</v>
      </c>
      <c r="BX90" s="96" t="s">
        <v>77</v>
      </c>
    </row>
    <row r="91" spans="1:76" s="5" customFormat="1" ht="37.5" customHeight="1">
      <c r="A91" s="178" t="s">
        <v>671</v>
      </c>
      <c r="B91" s="88"/>
      <c r="C91" s="89"/>
      <c r="D91" s="197" t="s">
        <v>89</v>
      </c>
      <c r="E91" s="191"/>
      <c r="F91" s="191"/>
      <c r="G91" s="191"/>
      <c r="H91" s="191"/>
      <c r="I91" s="90"/>
      <c r="J91" s="197" t="s">
        <v>90</v>
      </c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0">
        <f>'5 Hydr. vetva D - Hydraul...'!M30</f>
        <v>0</v>
      </c>
      <c r="AH91" s="191"/>
      <c r="AI91" s="191"/>
      <c r="AJ91" s="191"/>
      <c r="AK91" s="191"/>
      <c r="AL91" s="191"/>
      <c r="AM91" s="191"/>
      <c r="AN91" s="190">
        <f t="shared" si="0"/>
        <v>0</v>
      </c>
      <c r="AO91" s="191"/>
      <c r="AP91" s="191"/>
      <c r="AQ91" s="91"/>
      <c r="AS91" s="92">
        <f>'5 Hydr. vetva D - Hydraul...'!M28</f>
        <v>0</v>
      </c>
      <c r="AT91" s="93">
        <f t="shared" si="1"/>
        <v>0</v>
      </c>
      <c r="AU91" s="94">
        <f>'5 Hydr. vetva D - Hydraul...'!W119</f>
        <v>0</v>
      </c>
      <c r="AV91" s="93">
        <f>'5 Hydr. vetva D - Hydraul...'!M32</f>
        <v>0</v>
      </c>
      <c r="AW91" s="93">
        <f>'5 Hydr. vetva D - Hydraul...'!M33</f>
        <v>0</v>
      </c>
      <c r="AX91" s="93">
        <f>'5 Hydr. vetva D - Hydraul...'!M34</f>
        <v>0</v>
      </c>
      <c r="AY91" s="93">
        <f>'5 Hydr. vetva D - Hydraul...'!M35</f>
        <v>0</v>
      </c>
      <c r="AZ91" s="93">
        <f>'5 Hydr. vetva D - Hydraul...'!H32</f>
        <v>0</v>
      </c>
      <c r="BA91" s="93">
        <f>'5 Hydr. vetva D - Hydraul...'!H33</f>
        <v>0</v>
      </c>
      <c r="BB91" s="93">
        <f>'5 Hydr. vetva D - Hydraul...'!H34</f>
        <v>0</v>
      </c>
      <c r="BC91" s="93">
        <f>'5 Hydr. vetva D - Hydraul...'!H35</f>
        <v>0</v>
      </c>
      <c r="BD91" s="95">
        <f>'5 Hydr. vetva D - Hydraul...'!H36</f>
        <v>0</v>
      </c>
      <c r="BT91" s="96" t="s">
        <v>81</v>
      </c>
      <c r="BV91" s="96" t="s">
        <v>76</v>
      </c>
      <c r="BW91" s="96" t="s">
        <v>91</v>
      </c>
      <c r="BX91" s="96" t="s">
        <v>77</v>
      </c>
    </row>
    <row r="92" spans="1:76" s="5" customFormat="1" ht="53.25" customHeight="1">
      <c r="A92" s="178" t="s">
        <v>671</v>
      </c>
      <c r="B92" s="88"/>
      <c r="C92" s="89"/>
      <c r="D92" s="197" t="s">
        <v>92</v>
      </c>
      <c r="E92" s="191"/>
      <c r="F92" s="191"/>
      <c r="G92" s="191"/>
      <c r="H92" s="191"/>
      <c r="I92" s="90"/>
      <c r="J92" s="197" t="s">
        <v>93</v>
      </c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0">
        <f>'6 Hydr. vetva D1 - Hydrau...'!M30</f>
        <v>0</v>
      </c>
      <c r="AH92" s="191"/>
      <c r="AI92" s="191"/>
      <c r="AJ92" s="191"/>
      <c r="AK92" s="191"/>
      <c r="AL92" s="191"/>
      <c r="AM92" s="191"/>
      <c r="AN92" s="190">
        <f t="shared" si="0"/>
        <v>0</v>
      </c>
      <c r="AO92" s="191"/>
      <c r="AP92" s="191"/>
      <c r="AQ92" s="91"/>
      <c r="AS92" s="92">
        <f>'6 Hydr. vetva D1 - Hydrau...'!M28</f>
        <v>0</v>
      </c>
      <c r="AT92" s="93">
        <f t="shared" si="1"/>
        <v>0</v>
      </c>
      <c r="AU92" s="94">
        <f>'6 Hydr. vetva D1 - Hydrau...'!W121</f>
        <v>0</v>
      </c>
      <c r="AV92" s="93">
        <f>'6 Hydr. vetva D1 - Hydrau...'!M32</f>
        <v>0</v>
      </c>
      <c r="AW92" s="93">
        <f>'6 Hydr. vetva D1 - Hydrau...'!M33</f>
        <v>0</v>
      </c>
      <c r="AX92" s="93">
        <f>'6 Hydr. vetva D1 - Hydrau...'!M34</f>
        <v>0</v>
      </c>
      <c r="AY92" s="93">
        <f>'6 Hydr. vetva D1 - Hydrau...'!M35</f>
        <v>0</v>
      </c>
      <c r="AZ92" s="93">
        <f>'6 Hydr. vetva D1 - Hydrau...'!H32</f>
        <v>0</v>
      </c>
      <c r="BA92" s="93">
        <f>'6 Hydr. vetva D1 - Hydrau...'!H33</f>
        <v>0</v>
      </c>
      <c r="BB92" s="93">
        <f>'6 Hydr. vetva D1 - Hydrau...'!H34</f>
        <v>0</v>
      </c>
      <c r="BC92" s="93">
        <f>'6 Hydr. vetva D1 - Hydrau...'!H35</f>
        <v>0</v>
      </c>
      <c r="BD92" s="95">
        <f>'6 Hydr. vetva D1 - Hydrau...'!H36</f>
        <v>0</v>
      </c>
      <c r="BT92" s="96" t="s">
        <v>81</v>
      </c>
      <c r="BV92" s="96" t="s">
        <v>76</v>
      </c>
      <c r="BW92" s="96" t="s">
        <v>94</v>
      </c>
      <c r="BX92" s="96" t="s">
        <v>77</v>
      </c>
    </row>
    <row r="93" spans="1:76" s="5" customFormat="1" ht="69" customHeight="1">
      <c r="A93" s="178" t="s">
        <v>671</v>
      </c>
      <c r="B93" s="88"/>
      <c r="C93" s="89"/>
      <c r="D93" s="197" t="s">
        <v>95</v>
      </c>
      <c r="E93" s="191"/>
      <c r="F93" s="191"/>
      <c r="G93" s="191"/>
      <c r="H93" s="191"/>
      <c r="I93" s="90"/>
      <c r="J93" s="197" t="s">
        <v>96</v>
      </c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0">
        <f>'7 vetva V Vývarovňa - Vet...'!M30</f>
        <v>0</v>
      </c>
      <c r="AH93" s="191"/>
      <c r="AI93" s="191"/>
      <c r="AJ93" s="191"/>
      <c r="AK93" s="191"/>
      <c r="AL93" s="191"/>
      <c r="AM93" s="191"/>
      <c r="AN93" s="190">
        <f t="shared" si="0"/>
        <v>0</v>
      </c>
      <c r="AO93" s="191"/>
      <c r="AP93" s="191"/>
      <c r="AQ93" s="91"/>
      <c r="AS93" s="92">
        <f>'7 vetva V Vývarovňa - Vet...'!M28</f>
        <v>0</v>
      </c>
      <c r="AT93" s="93">
        <f t="shared" si="1"/>
        <v>0</v>
      </c>
      <c r="AU93" s="94">
        <f>'7 vetva V Vývarovňa - Vet...'!W121</f>
        <v>0</v>
      </c>
      <c r="AV93" s="93">
        <f>'7 vetva V Vývarovňa - Vet...'!M32</f>
        <v>0</v>
      </c>
      <c r="AW93" s="93">
        <f>'7 vetva V Vývarovňa - Vet...'!M33</f>
        <v>0</v>
      </c>
      <c r="AX93" s="93">
        <f>'7 vetva V Vývarovňa - Vet...'!M34</f>
        <v>0</v>
      </c>
      <c r="AY93" s="93">
        <f>'7 vetva V Vývarovňa - Vet...'!M35</f>
        <v>0</v>
      </c>
      <c r="AZ93" s="93">
        <f>'7 vetva V Vývarovňa - Vet...'!H32</f>
        <v>0</v>
      </c>
      <c r="BA93" s="93">
        <f>'7 vetva V Vývarovňa - Vet...'!H33</f>
        <v>0</v>
      </c>
      <c r="BB93" s="93">
        <f>'7 vetva V Vývarovňa - Vet...'!H34</f>
        <v>0</v>
      </c>
      <c r="BC93" s="93">
        <f>'7 vetva V Vývarovňa - Vet...'!H35</f>
        <v>0</v>
      </c>
      <c r="BD93" s="95">
        <f>'7 vetva V Vývarovňa - Vet...'!H36</f>
        <v>0</v>
      </c>
      <c r="BT93" s="96" t="s">
        <v>81</v>
      </c>
      <c r="BV93" s="96" t="s">
        <v>76</v>
      </c>
      <c r="BW93" s="96" t="s">
        <v>97</v>
      </c>
      <c r="BX93" s="96" t="s">
        <v>77</v>
      </c>
    </row>
    <row r="94" spans="1:76" s="5" customFormat="1" ht="53.25" customHeight="1">
      <c r="A94" s="178" t="s">
        <v>671</v>
      </c>
      <c r="B94" s="88"/>
      <c r="C94" s="89"/>
      <c r="D94" s="197" t="s">
        <v>98</v>
      </c>
      <c r="E94" s="191"/>
      <c r="F94" s="191"/>
      <c r="G94" s="191"/>
      <c r="H94" s="191"/>
      <c r="I94" s="90"/>
      <c r="J94" s="197" t="s">
        <v>99</v>
      </c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0">
        <f>'8 vetva Š Školník - Vetva...'!M30</f>
        <v>0</v>
      </c>
      <c r="AH94" s="191"/>
      <c r="AI94" s="191"/>
      <c r="AJ94" s="191"/>
      <c r="AK94" s="191"/>
      <c r="AL94" s="191"/>
      <c r="AM94" s="191"/>
      <c r="AN94" s="190">
        <f t="shared" si="0"/>
        <v>0</v>
      </c>
      <c r="AO94" s="191"/>
      <c r="AP94" s="191"/>
      <c r="AQ94" s="91"/>
      <c r="AS94" s="92">
        <f>'8 vetva Š Školník - Vetva...'!M28</f>
        <v>0</v>
      </c>
      <c r="AT94" s="93">
        <f t="shared" si="1"/>
        <v>0</v>
      </c>
      <c r="AU94" s="94">
        <f>'8 vetva Š Školník - Vetva...'!W122</f>
        <v>0</v>
      </c>
      <c r="AV94" s="93">
        <f>'8 vetva Š Školník - Vetva...'!M32</f>
        <v>0</v>
      </c>
      <c r="AW94" s="93">
        <f>'8 vetva Š Školník - Vetva...'!M33</f>
        <v>0</v>
      </c>
      <c r="AX94" s="93">
        <f>'8 vetva Š Školník - Vetva...'!M34</f>
        <v>0</v>
      </c>
      <c r="AY94" s="93">
        <f>'8 vetva Š Školník - Vetva...'!M35</f>
        <v>0</v>
      </c>
      <c r="AZ94" s="93">
        <f>'8 vetva Š Školník - Vetva...'!H32</f>
        <v>0</v>
      </c>
      <c r="BA94" s="93">
        <f>'8 vetva Š Školník - Vetva...'!H33</f>
        <v>0</v>
      </c>
      <c r="BB94" s="93">
        <f>'8 vetva Š Školník - Vetva...'!H34</f>
        <v>0</v>
      </c>
      <c r="BC94" s="93">
        <f>'8 vetva Š Školník - Vetva...'!H35</f>
        <v>0</v>
      </c>
      <c r="BD94" s="95">
        <f>'8 vetva Š Školník - Vetva...'!H36</f>
        <v>0</v>
      </c>
      <c r="BT94" s="96" t="s">
        <v>81</v>
      </c>
      <c r="BV94" s="96" t="s">
        <v>76</v>
      </c>
      <c r="BW94" s="96" t="s">
        <v>100</v>
      </c>
      <c r="BX94" s="96" t="s">
        <v>77</v>
      </c>
    </row>
    <row r="95" spans="1:76" s="5" customFormat="1" ht="69" customHeight="1">
      <c r="A95" s="178" t="s">
        <v>671</v>
      </c>
      <c r="B95" s="88"/>
      <c r="C95" s="89"/>
      <c r="D95" s="197" t="s">
        <v>101</v>
      </c>
      <c r="E95" s="191"/>
      <c r="F95" s="191"/>
      <c r="G95" s="191"/>
      <c r="H95" s="191"/>
      <c r="I95" s="90"/>
      <c r="J95" s="197" t="s">
        <v>102</v>
      </c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0">
        <f>'9 Úpravy na vetve C - Úpr...'!M30</f>
        <v>0</v>
      </c>
      <c r="AH95" s="191"/>
      <c r="AI95" s="191"/>
      <c r="AJ95" s="191"/>
      <c r="AK95" s="191"/>
      <c r="AL95" s="191"/>
      <c r="AM95" s="191"/>
      <c r="AN95" s="190">
        <f t="shared" si="0"/>
        <v>0</v>
      </c>
      <c r="AO95" s="191"/>
      <c r="AP95" s="191"/>
      <c r="AQ95" s="91"/>
      <c r="AS95" s="92">
        <f>'9 Úpravy na vetve C - Úpr...'!M28</f>
        <v>0</v>
      </c>
      <c r="AT95" s="93">
        <f t="shared" si="1"/>
        <v>0</v>
      </c>
      <c r="AU95" s="94">
        <f>'9 Úpravy na vetve C - Úpr...'!W123</f>
        <v>0</v>
      </c>
      <c r="AV95" s="93">
        <f>'9 Úpravy na vetve C - Úpr...'!M32</f>
        <v>0</v>
      </c>
      <c r="AW95" s="93">
        <f>'9 Úpravy na vetve C - Úpr...'!M33</f>
        <v>0</v>
      </c>
      <c r="AX95" s="93">
        <f>'9 Úpravy na vetve C - Úpr...'!M34</f>
        <v>0</v>
      </c>
      <c r="AY95" s="93">
        <f>'9 Úpravy na vetve C - Úpr...'!M35</f>
        <v>0</v>
      </c>
      <c r="AZ95" s="93">
        <f>'9 Úpravy na vetve C - Úpr...'!H32</f>
        <v>0</v>
      </c>
      <c r="BA95" s="93">
        <f>'9 Úpravy na vetve C - Úpr...'!H33</f>
        <v>0</v>
      </c>
      <c r="BB95" s="93">
        <f>'9 Úpravy na vetve C - Úpr...'!H34</f>
        <v>0</v>
      </c>
      <c r="BC95" s="93">
        <f>'9 Úpravy na vetve C - Úpr...'!H35</f>
        <v>0</v>
      </c>
      <c r="BD95" s="95">
        <f>'9 Úpravy na vetve C - Úpr...'!H36</f>
        <v>0</v>
      </c>
      <c r="BT95" s="96" t="s">
        <v>81</v>
      </c>
      <c r="BV95" s="96" t="s">
        <v>76</v>
      </c>
      <c r="BW95" s="96" t="s">
        <v>103</v>
      </c>
      <c r="BX95" s="96" t="s">
        <v>77</v>
      </c>
    </row>
    <row r="96" spans="1:76" s="5" customFormat="1" ht="37.5" customHeight="1">
      <c r="A96" s="178" t="s">
        <v>671</v>
      </c>
      <c r="B96" s="88"/>
      <c r="C96" s="89"/>
      <c r="D96" s="197" t="s">
        <v>104</v>
      </c>
      <c r="E96" s="191"/>
      <c r="F96" s="191"/>
      <c r="G96" s="191"/>
      <c r="H96" s="191"/>
      <c r="I96" s="90"/>
      <c r="J96" s="197" t="s">
        <v>105</v>
      </c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0">
        <f>'2 Hydr. vetva A - Hydraul...'!M30</f>
        <v>0</v>
      </c>
      <c r="AH96" s="191"/>
      <c r="AI96" s="191"/>
      <c r="AJ96" s="191"/>
      <c r="AK96" s="191"/>
      <c r="AL96" s="191"/>
      <c r="AM96" s="191"/>
      <c r="AN96" s="190">
        <f t="shared" si="0"/>
        <v>0</v>
      </c>
      <c r="AO96" s="191"/>
      <c r="AP96" s="191"/>
      <c r="AQ96" s="91"/>
      <c r="AS96" s="97">
        <f>'2 Hydr. vetva A - Hydraul...'!M28</f>
        <v>0</v>
      </c>
      <c r="AT96" s="98">
        <f t="shared" si="1"/>
        <v>0</v>
      </c>
      <c r="AU96" s="99">
        <f>'2 Hydr. vetva A - Hydraul...'!W119</f>
        <v>0</v>
      </c>
      <c r="AV96" s="98">
        <f>'2 Hydr. vetva A - Hydraul...'!M32</f>
        <v>0</v>
      </c>
      <c r="AW96" s="98">
        <f>'2 Hydr. vetva A - Hydraul...'!M33</f>
        <v>0</v>
      </c>
      <c r="AX96" s="98">
        <f>'2 Hydr. vetva A - Hydraul...'!M34</f>
        <v>0</v>
      </c>
      <c r="AY96" s="98">
        <f>'2 Hydr. vetva A - Hydraul...'!M35</f>
        <v>0</v>
      </c>
      <c r="AZ96" s="98">
        <f>'2 Hydr. vetva A - Hydraul...'!H32</f>
        <v>0</v>
      </c>
      <c r="BA96" s="98">
        <f>'2 Hydr. vetva A - Hydraul...'!H33</f>
        <v>0</v>
      </c>
      <c r="BB96" s="98">
        <f>'2 Hydr. vetva A - Hydraul...'!H34</f>
        <v>0</v>
      </c>
      <c r="BC96" s="98">
        <f>'2 Hydr. vetva A - Hydraul...'!H35</f>
        <v>0</v>
      </c>
      <c r="BD96" s="100">
        <f>'2 Hydr. vetva A - Hydraul...'!H36</f>
        <v>0</v>
      </c>
      <c r="BT96" s="96" t="s">
        <v>81</v>
      </c>
      <c r="BV96" s="96" t="s">
        <v>76</v>
      </c>
      <c r="BW96" s="96" t="s">
        <v>106</v>
      </c>
      <c r="BX96" s="96" t="s">
        <v>77</v>
      </c>
    </row>
    <row r="97" spans="2:89"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9"/>
    </row>
    <row r="98" spans="2:89" s="1" customFormat="1" ht="30" customHeight="1">
      <c r="B98" s="30"/>
      <c r="C98" s="80" t="s">
        <v>107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198">
        <f>ROUND(SUM(AG99:AG102),2)</f>
        <v>0</v>
      </c>
      <c r="AH98" s="188"/>
      <c r="AI98" s="188"/>
      <c r="AJ98" s="188"/>
      <c r="AK98" s="188"/>
      <c r="AL98" s="188"/>
      <c r="AM98" s="188"/>
      <c r="AN98" s="198">
        <f>ROUND(SUM(AN99:AN102),2)</f>
        <v>0</v>
      </c>
      <c r="AO98" s="188"/>
      <c r="AP98" s="188"/>
      <c r="AQ98" s="32"/>
      <c r="AS98" s="76" t="s">
        <v>108</v>
      </c>
      <c r="AT98" s="77" t="s">
        <v>109</v>
      </c>
      <c r="AU98" s="77" t="s">
        <v>38</v>
      </c>
      <c r="AV98" s="78" t="s">
        <v>61</v>
      </c>
    </row>
    <row r="99" spans="2:89" s="1" customFormat="1" ht="19.95" customHeight="1">
      <c r="B99" s="30"/>
      <c r="C99" s="31"/>
      <c r="D99" s="101" t="s">
        <v>110</v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187">
        <f>ROUND(AG87*AS99,2)</f>
        <v>0</v>
      </c>
      <c r="AH99" s="188"/>
      <c r="AI99" s="188"/>
      <c r="AJ99" s="188"/>
      <c r="AK99" s="188"/>
      <c r="AL99" s="188"/>
      <c r="AM99" s="188"/>
      <c r="AN99" s="189">
        <f>ROUND(AG99+AV99,2)</f>
        <v>0</v>
      </c>
      <c r="AO99" s="188"/>
      <c r="AP99" s="188"/>
      <c r="AQ99" s="32"/>
      <c r="AS99" s="102">
        <v>0</v>
      </c>
      <c r="AT99" s="103" t="s">
        <v>111</v>
      </c>
      <c r="AU99" s="103" t="s">
        <v>39</v>
      </c>
      <c r="AV99" s="104">
        <f>ROUND(IF(AU99="základná",AG99*L31,IF(AU99="znížená",AG99*L32,0)),2)</f>
        <v>0</v>
      </c>
      <c r="BV99" s="13" t="s">
        <v>112</v>
      </c>
      <c r="BY99" s="105">
        <f>IF(AU99="základná",AV99,0)</f>
        <v>0</v>
      </c>
      <c r="BZ99" s="105">
        <f>IF(AU99="znížená",AV99,0)</f>
        <v>0</v>
      </c>
      <c r="CA99" s="105">
        <v>0</v>
      </c>
      <c r="CB99" s="105">
        <v>0</v>
      </c>
      <c r="CC99" s="105">
        <v>0</v>
      </c>
      <c r="CD99" s="105">
        <f>IF(AU99="základná",AG99,0)</f>
        <v>0</v>
      </c>
      <c r="CE99" s="105">
        <f>IF(AU99="znížená",AG99,0)</f>
        <v>0</v>
      </c>
      <c r="CF99" s="105">
        <f>IF(AU99="zákl. prenesená",AG99,0)</f>
        <v>0</v>
      </c>
      <c r="CG99" s="105">
        <f>IF(AU99="zníž. prenesená",AG99,0)</f>
        <v>0</v>
      </c>
      <c r="CH99" s="105">
        <f>IF(AU99="nulová",AG99,0)</f>
        <v>0</v>
      </c>
      <c r="CI99" s="13">
        <f>IF(AU99="základná",1,IF(AU99="znížená",2,IF(AU99="zákl. prenesená",4,IF(AU99="zníž. prenesená",5,3))))</f>
        <v>1</v>
      </c>
      <c r="CJ99" s="13">
        <f>IF(AT99="stavebná časť",1,IF(8899="investičná časť",2,3))</f>
        <v>1</v>
      </c>
      <c r="CK99" s="13" t="str">
        <f>IF(D99="Vyplň vlastné","","x")</f>
        <v>x</v>
      </c>
    </row>
    <row r="100" spans="2:89" s="1" customFormat="1" ht="19.95" customHeight="1">
      <c r="B100" s="30"/>
      <c r="C100" s="31"/>
      <c r="D100" s="196" t="s">
        <v>113</v>
      </c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31"/>
      <c r="AD100" s="31"/>
      <c r="AE100" s="31"/>
      <c r="AF100" s="31"/>
      <c r="AG100" s="187">
        <f>AG87*AS100</f>
        <v>0</v>
      </c>
      <c r="AH100" s="188"/>
      <c r="AI100" s="188"/>
      <c r="AJ100" s="188"/>
      <c r="AK100" s="188"/>
      <c r="AL100" s="188"/>
      <c r="AM100" s="188"/>
      <c r="AN100" s="189">
        <f>AG100+AV100</f>
        <v>0</v>
      </c>
      <c r="AO100" s="188"/>
      <c r="AP100" s="188"/>
      <c r="AQ100" s="32"/>
      <c r="AS100" s="106">
        <v>0</v>
      </c>
      <c r="AT100" s="107" t="s">
        <v>111</v>
      </c>
      <c r="AU100" s="107" t="s">
        <v>39</v>
      </c>
      <c r="AV100" s="108">
        <f>ROUND(IF(AU100="nulová",0,IF(OR(AU100="základná",AU100="zákl. prenesená"),AG100*L31,AG100*L32)),2)</f>
        <v>0</v>
      </c>
      <c r="BV100" s="13" t="s">
        <v>114</v>
      </c>
      <c r="BY100" s="105">
        <f>IF(AU100="základná",AV100,0)</f>
        <v>0</v>
      </c>
      <c r="BZ100" s="105">
        <f>IF(AU100="znížená",AV100,0)</f>
        <v>0</v>
      </c>
      <c r="CA100" s="105">
        <f>IF(AU100="zákl. prenesená",AV100,0)</f>
        <v>0</v>
      </c>
      <c r="CB100" s="105">
        <f>IF(AU100="zníž. prenesená",AV100,0)</f>
        <v>0</v>
      </c>
      <c r="CC100" s="105">
        <f>IF(AU100="nulová",AV100,0)</f>
        <v>0</v>
      </c>
      <c r="CD100" s="105">
        <f>IF(AU100="základná",AG100,0)</f>
        <v>0</v>
      </c>
      <c r="CE100" s="105">
        <f>IF(AU100="znížená",AG100,0)</f>
        <v>0</v>
      </c>
      <c r="CF100" s="105">
        <f>IF(AU100="zákl. prenesená",AG100,0)</f>
        <v>0</v>
      </c>
      <c r="CG100" s="105">
        <f>IF(AU100="zníž. prenesená",AG100,0)</f>
        <v>0</v>
      </c>
      <c r="CH100" s="105">
        <f>IF(AU100="nulová",AG100,0)</f>
        <v>0</v>
      </c>
      <c r="CI100" s="13">
        <f>IF(AU100="základná",1,IF(AU100="znížená",2,IF(AU100="zákl. prenesená",4,IF(AU100="zníž. prenesená",5,3))))</f>
        <v>1</v>
      </c>
      <c r="CJ100" s="13">
        <f>IF(AT100="stavebná časť",1,IF(88100="investičná časť",2,3))</f>
        <v>1</v>
      </c>
      <c r="CK100" s="13" t="str">
        <f>IF(D100="Vyplň vlastné","","x")</f>
        <v/>
      </c>
    </row>
    <row r="101" spans="2:89" s="1" customFormat="1" ht="19.95" customHeight="1">
      <c r="B101" s="30"/>
      <c r="C101" s="31"/>
      <c r="D101" s="196" t="s">
        <v>113</v>
      </c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31"/>
      <c r="AD101" s="31"/>
      <c r="AE101" s="31"/>
      <c r="AF101" s="31"/>
      <c r="AG101" s="187">
        <f>AG87*AS101</f>
        <v>0</v>
      </c>
      <c r="AH101" s="188"/>
      <c r="AI101" s="188"/>
      <c r="AJ101" s="188"/>
      <c r="AK101" s="188"/>
      <c r="AL101" s="188"/>
      <c r="AM101" s="188"/>
      <c r="AN101" s="189">
        <f>AG101+AV101</f>
        <v>0</v>
      </c>
      <c r="AO101" s="188"/>
      <c r="AP101" s="188"/>
      <c r="AQ101" s="32"/>
      <c r="AS101" s="106">
        <v>0</v>
      </c>
      <c r="AT101" s="107" t="s">
        <v>111</v>
      </c>
      <c r="AU101" s="107" t="s">
        <v>39</v>
      </c>
      <c r="AV101" s="108">
        <f>ROUND(IF(AU101="nulová",0,IF(OR(AU101="základná",AU101="zákl. prenesená"),AG101*L31,AG101*L32)),2)</f>
        <v>0</v>
      </c>
      <c r="BV101" s="13" t="s">
        <v>114</v>
      </c>
      <c r="BY101" s="105">
        <f>IF(AU101="základná",AV101,0)</f>
        <v>0</v>
      </c>
      <c r="BZ101" s="105">
        <f>IF(AU101="znížená",AV101,0)</f>
        <v>0</v>
      </c>
      <c r="CA101" s="105">
        <f>IF(AU101="zákl. prenesená",AV101,0)</f>
        <v>0</v>
      </c>
      <c r="CB101" s="105">
        <f>IF(AU101="zníž. prenesená",AV101,0)</f>
        <v>0</v>
      </c>
      <c r="CC101" s="105">
        <f>IF(AU101="nulová",AV101,0)</f>
        <v>0</v>
      </c>
      <c r="CD101" s="105">
        <f>IF(AU101="základná",AG101,0)</f>
        <v>0</v>
      </c>
      <c r="CE101" s="105">
        <f>IF(AU101="znížená",AG101,0)</f>
        <v>0</v>
      </c>
      <c r="CF101" s="105">
        <f>IF(AU101="zákl. prenesená",AG101,0)</f>
        <v>0</v>
      </c>
      <c r="CG101" s="105">
        <f>IF(AU101="zníž. prenesená",AG101,0)</f>
        <v>0</v>
      </c>
      <c r="CH101" s="105">
        <f>IF(AU101="nulová",AG101,0)</f>
        <v>0</v>
      </c>
      <c r="CI101" s="13">
        <f>IF(AU101="základná",1,IF(AU101="znížená",2,IF(AU101="zákl. prenesená",4,IF(AU101="zníž. prenesená",5,3))))</f>
        <v>1</v>
      </c>
      <c r="CJ101" s="13">
        <f>IF(AT101="stavebná časť",1,IF(88101="investičná časť",2,3))</f>
        <v>1</v>
      </c>
      <c r="CK101" s="13" t="str">
        <f>IF(D101="Vyplň vlastné","","x")</f>
        <v/>
      </c>
    </row>
    <row r="102" spans="2:89" s="1" customFormat="1" ht="19.95" customHeight="1">
      <c r="B102" s="30"/>
      <c r="C102" s="31"/>
      <c r="D102" s="196" t="s">
        <v>113</v>
      </c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31"/>
      <c r="AD102" s="31"/>
      <c r="AE102" s="31"/>
      <c r="AF102" s="31"/>
      <c r="AG102" s="187">
        <f>AG87*AS102</f>
        <v>0</v>
      </c>
      <c r="AH102" s="188"/>
      <c r="AI102" s="188"/>
      <c r="AJ102" s="188"/>
      <c r="AK102" s="188"/>
      <c r="AL102" s="188"/>
      <c r="AM102" s="188"/>
      <c r="AN102" s="189">
        <f>AG102+AV102</f>
        <v>0</v>
      </c>
      <c r="AO102" s="188"/>
      <c r="AP102" s="188"/>
      <c r="AQ102" s="32"/>
      <c r="AS102" s="109">
        <v>0</v>
      </c>
      <c r="AT102" s="110" t="s">
        <v>111</v>
      </c>
      <c r="AU102" s="110" t="s">
        <v>39</v>
      </c>
      <c r="AV102" s="111">
        <f>ROUND(IF(AU102="nulová",0,IF(OR(AU102="základná",AU102="zákl. prenesená"),AG102*L31,AG102*L32)),2)</f>
        <v>0</v>
      </c>
      <c r="BV102" s="13" t="s">
        <v>114</v>
      </c>
      <c r="BY102" s="105">
        <f>IF(AU102="základná",AV102,0)</f>
        <v>0</v>
      </c>
      <c r="BZ102" s="105">
        <f>IF(AU102="znížená",AV102,0)</f>
        <v>0</v>
      </c>
      <c r="CA102" s="105">
        <f>IF(AU102="zákl. prenesená",AV102,0)</f>
        <v>0</v>
      </c>
      <c r="CB102" s="105">
        <f>IF(AU102="zníž. prenesená",AV102,0)</f>
        <v>0</v>
      </c>
      <c r="CC102" s="105">
        <f>IF(AU102="nulová",AV102,0)</f>
        <v>0</v>
      </c>
      <c r="CD102" s="105">
        <f>IF(AU102="základná",AG102,0)</f>
        <v>0</v>
      </c>
      <c r="CE102" s="105">
        <f>IF(AU102="znížená",AG102,0)</f>
        <v>0</v>
      </c>
      <c r="CF102" s="105">
        <f>IF(AU102="zákl. prenesená",AG102,0)</f>
        <v>0</v>
      </c>
      <c r="CG102" s="105">
        <f>IF(AU102="zníž. prenesená",AG102,0)</f>
        <v>0</v>
      </c>
      <c r="CH102" s="105">
        <f>IF(AU102="nulová",AG102,0)</f>
        <v>0</v>
      </c>
      <c r="CI102" s="13">
        <f>IF(AU102="základná",1,IF(AU102="znížená",2,IF(AU102="zákl. prenesená",4,IF(AU102="zníž. prenesená",5,3))))</f>
        <v>1</v>
      </c>
      <c r="CJ102" s="13">
        <f>IF(AT102="stavebná časť",1,IF(88102="investičná časť",2,3))</f>
        <v>1</v>
      </c>
      <c r="CK102" s="13" t="str">
        <f>IF(D102="Vyplň vlastné","","x")</f>
        <v/>
      </c>
    </row>
    <row r="103" spans="2:89" s="1" customFormat="1" ht="10.95" customHeight="1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2"/>
    </row>
    <row r="104" spans="2:89" s="1" customFormat="1" ht="30" customHeight="1">
      <c r="B104" s="30"/>
      <c r="C104" s="112" t="s">
        <v>115</v>
      </c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84">
        <f>ROUND(AG87+AG98,2)</f>
        <v>0</v>
      </c>
      <c r="AH104" s="184"/>
      <c r="AI104" s="184"/>
      <c r="AJ104" s="184"/>
      <c r="AK104" s="184"/>
      <c r="AL104" s="184"/>
      <c r="AM104" s="184"/>
      <c r="AN104" s="184">
        <f>AN87+AN98</f>
        <v>0</v>
      </c>
      <c r="AO104" s="184"/>
      <c r="AP104" s="184"/>
      <c r="AQ104" s="32"/>
    </row>
    <row r="105" spans="2:89" s="1" customFormat="1" ht="6.9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6"/>
    </row>
  </sheetData>
  <sheetProtection password="CC35" sheet="1" objects="1" scenarios="1" formatColumns="0" formatRows="0" sort="0" autoFilter="0"/>
  <mergeCells count="90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AS82:AT84"/>
    <mergeCell ref="AM83:AP83"/>
    <mergeCell ref="L35:O35"/>
    <mergeCell ref="W35:AE35"/>
    <mergeCell ref="AK35:AO35"/>
    <mergeCell ref="X37:AB37"/>
    <mergeCell ref="AK37:AO37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89:H89"/>
    <mergeCell ref="J89:AF89"/>
    <mergeCell ref="AN90:AP90"/>
    <mergeCell ref="AG90:AM90"/>
    <mergeCell ref="D90:H90"/>
    <mergeCell ref="J90:AF90"/>
    <mergeCell ref="D91:H91"/>
    <mergeCell ref="J91:AF91"/>
    <mergeCell ref="AN92:AP92"/>
    <mergeCell ref="AG92:AM92"/>
    <mergeCell ref="D92:H92"/>
    <mergeCell ref="J92:AF92"/>
    <mergeCell ref="AG98:AM98"/>
    <mergeCell ref="AN98:AP98"/>
    <mergeCell ref="D93:H93"/>
    <mergeCell ref="J93:AF93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101:AP101"/>
    <mergeCell ref="D102:AB102"/>
    <mergeCell ref="AG102:AM102"/>
    <mergeCell ref="AN102:AP102"/>
    <mergeCell ref="D100:AB100"/>
    <mergeCell ref="AG100:AM100"/>
    <mergeCell ref="AN100:AP100"/>
    <mergeCell ref="AG104:AM104"/>
    <mergeCell ref="AN104:AP104"/>
    <mergeCell ref="AR2:BE2"/>
    <mergeCell ref="AG99:AM99"/>
    <mergeCell ref="AN99:AP99"/>
    <mergeCell ref="AN93:AP93"/>
    <mergeCell ref="AG93:AM93"/>
    <mergeCell ref="AN91:AP91"/>
    <mergeCell ref="AG91:AM91"/>
    <mergeCell ref="AN89:AP89"/>
    <mergeCell ref="AG89:AM89"/>
    <mergeCell ref="C76:AP76"/>
    <mergeCell ref="L78:AO78"/>
    <mergeCell ref="AM82:AP82"/>
    <mergeCell ref="D101:AB101"/>
    <mergeCell ref="AG101:AM101"/>
  </mergeCells>
  <dataValidations count="2">
    <dataValidation type="list" allowBlank="1" showInputMessage="1" showErrorMessage="1" error="Povolené sú hodnoty základná, znížená, nulová." sqref="AU99:AU103">
      <formula1>"základná,znížená,nulová"</formula1>
    </dataValidation>
    <dataValidation type="list" allowBlank="1" showInputMessage="1" showErrorMessage="1" error="Povolené sú hodnoty stavebná časť, technologická časť, investičná časť." sqref="AT99:AT103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1 Telocvičňa - Stroj - Te...'!C2" tooltip="1 Telocvičňa - Stroj - Te..." display="/"/>
    <hyperlink ref="A89" location="'3 Hydr. vetva B - Hydraul...'!C2" tooltip="3 Hydr. vetva B - Hydraul..." display="/"/>
    <hyperlink ref="A90" location="'4 Hydr. vetva C - Hydraul...'!C2" tooltip="4 Hydr. vetva C - Hydraul..." display="/"/>
    <hyperlink ref="A91" location="'5 Hydr. vetva D - Hydraul...'!C2" tooltip="5 Hydr. vetva D - Hydraul..." display="/"/>
    <hyperlink ref="A92" location="'6 Hydr. vetva D1 - Hydrau...'!C2" tooltip="6 Hydr. vetva D1 - Hydrau..." display="/"/>
    <hyperlink ref="A93" location="'7 vetva V Vývarovňa - Vet...'!C2" tooltip="7 vetva V Vývarovňa - Vet..." display="/"/>
    <hyperlink ref="A94" location="'8 vetva Š Školník - Vetva...'!C2" tooltip="8 vetva Š Školník - Vetva..." display="/"/>
    <hyperlink ref="A95" location="'9 Úpravy na vetve C - Úpr...'!C2" tooltip="9 Úpravy na vetve C - Úpr..." display="/"/>
    <hyperlink ref="A96" location="'2 Hydr. vetva A - Hydraul...'!C2" tooltip="2 Hydr. vetva A - Hydraul...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0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83"/>
      <c r="B1" s="181"/>
      <c r="C1" s="181"/>
      <c r="D1" s="182" t="s">
        <v>1</v>
      </c>
      <c r="E1" s="181"/>
      <c r="F1" s="179" t="s">
        <v>672</v>
      </c>
      <c r="G1" s="179"/>
      <c r="H1" s="228" t="s">
        <v>673</v>
      </c>
      <c r="I1" s="228"/>
      <c r="J1" s="228"/>
      <c r="K1" s="228"/>
      <c r="L1" s="179" t="s">
        <v>674</v>
      </c>
      <c r="M1" s="181"/>
      <c r="N1" s="181"/>
      <c r="O1" s="182" t="s">
        <v>116</v>
      </c>
      <c r="P1" s="181"/>
      <c r="Q1" s="181"/>
      <c r="R1" s="181"/>
      <c r="S1" s="179" t="s">
        <v>675</v>
      </c>
      <c r="T1" s="179"/>
      <c r="U1" s="183"/>
      <c r="V1" s="18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" customHeight="1">
      <c r="C2" s="216" t="s">
        <v>5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185" t="s">
        <v>6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13" t="s">
        <v>106</v>
      </c>
    </row>
    <row r="3" spans="1:6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" customHeight="1">
      <c r="B4" s="17"/>
      <c r="C4" s="192" t="s">
        <v>117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19"/>
      <c r="T4" s="20" t="s">
        <v>10</v>
      </c>
      <c r="AT4" s="13" t="s">
        <v>4</v>
      </c>
    </row>
    <row r="5" spans="1:66" ht="6.9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>
      <c r="B6" s="17"/>
      <c r="C6" s="18"/>
      <c r="D6" s="25" t="s">
        <v>15</v>
      </c>
      <c r="E6" s="18"/>
      <c r="F6" s="250" t="str">
        <f>'Rekapitulácia stavby'!K6</f>
        <v>Centrum voľného času Spektrum, ul. K. Novackého, Prievidza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18"/>
      <c r="R6" s="19"/>
    </row>
    <row r="7" spans="1:66" s="1" customFormat="1" ht="32.85" customHeight="1">
      <c r="B7" s="30"/>
      <c r="C7" s="31"/>
      <c r="D7" s="24" t="s">
        <v>118</v>
      </c>
      <c r="E7" s="31"/>
      <c r="F7" s="222" t="s">
        <v>666</v>
      </c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31"/>
      <c r="R7" s="32"/>
    </row>
    <row r="8" spans="1:66" s="1" customFormat="1" ht="14.4" customHeight="1">
      <c r="B8" s="30"/>
      <c r="C8" s="31"/>
      <c r="D8" s="25" t="s">
        <v>17</v>
      </c>
      <c r="E8" s="31"/>
      <c r="F8" s="23" t="s">
        <v>18</v>
      </c>
      <c r="G8" s="31"/>
      <c r="H8" s="31"/>
      <c r="I8" s="31"/>
      <c r="J8" s="31"/>
      <c r="K8" s="31"/>
      <c r="L8" s="31"/>
      <c r="M8" s="25" t="s">
        <v>19</v>
      </c>
      <c r="N8" s="31"/>
      <c r="O8" s="23" t="s">
        <v>18</v>
      </c>
      <c r="P8" s="31"/>
      <c r="Q8" s="31"/>
      <c r="R8" s="32"/>
    </row>
    <row r="9" spans="1:66" s="1" customFormat="1" ht="14.4" customHeight="1">
      <c r="B9" s="30"/>
      <c r="C9" s="31"/>
      <c r="D9" s="25" t="s">
        <v>20</v>
      </c>
      <c r="E9" s="31"/>
      <c r="F9" s="23" t="s">
        <v>21</v>
      </c>
      <c r="G9" s="31"/>
      <c r="H9" s="31"/>
      <c r="I9" s="31"/>
      <c r="J9" s="31"/>
      <c r="K9" s="31"/>
      <c r="L9" s="31"/>
      <c r="M9" s="25" t="s">
        <v>22</v>
      </c>
      <c r="N9" s="31"/>
      <c r="O9" s="264" t="str">
        <f>'Rekapitulácia stavby'!AN8</f>
        <v>12. 2. 2017</v>
      </c>
      <c r="P9" s="188"/>
      <c r="Q9" s="31"/>
      <c r="R9" s="32"/>
    </row>
    <row r="10" spans="1:66" s="1" customFormat="1" ht="10.9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" customHeight="1">
      <c r="B11" s="30"/>
      <c r="C11" s="31"/>
      <c r="D11" s="25" t="s">
        <v>24</v>
      </c>
      <c r="E11" s="31"/>
      <c r="F11" s="31"/>
      <c r="G11" s="31"/>
      <c r="H11" s="31"/>
      <c r="I11" s="31"/>
      <c r="J11" s="31"/>
      <c r="K11" s="31"/>
      <c r="L11" s="31"/>
      <c r="M11" s="25" t="s">
        <v>25</v>
      </c>
      <c r="N11" s="31"/>
      <c r="O11" s="221" t="str">
        <f>IF('Rekapitulácia stavby'!AN10="","",'Rekapitulácia stavby'!AN10)</f>
        <v/>
      </c>
      <c r="P11" s="188"/>
      <c r="Q11" s="31"/>
      <c r="R11" s="32"/>
    </row>
    <row r="12" spans="1:66" s="1" customFormat="1" ht="18" customHeight="1">
      <c r="B12" s="30"/>
      <c r="C12" s="31"/>
      <c r="D12" s="31"/>
      <c r="E12" s="23" t="str">
        <f>IF('Rekapitulácia stavby'!E11="","",'Rekapitulácia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27</v>
      </c>
      <c r="N12" s="31"/>
      <c r="O12" s="221" t="str">
        <f>IF('Rekapitulácia stavby'!AN11="","",'Rekapitulácia stavby'!AN11)</f>
        <v/>
      </c>
      <c r="P12" s="188"/>
      <c r="Q12" s="31"/>
      <c r="R12" s="32"/>
    </row>
    <row r="13" spans="1:66" s="1" customFormat="1" ht="6.9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" customHeight="1">
      <c r="B14" s="30"/>
      <c r="C14" s="31"/>
      <c r="D14" s="25" t="s">
        <v>28</v>
      </c>
      <c r="E14" s="31"/>
      <c r="F14" s="31"/>
      <c r="G14" s="31"/>
      <c r="H14" s="31"/>
      <c r="I14" s="31"/>
      <c r="J14" s="31"/>
      <c r="K14" s="31"/>
      <c r="L14" s="31"/>
      <c r="M14" s="25" t="s">
        <v>25</v>
      </c>
      <c r="N14" s="31"/>
      <c r="O14" s="265" t="str">
        <f>IF('Rekapitulácia stavby'!AN13="","",'Rekapitulácia stavby'!AN13)</f>
        <v/>
      </c>
      <c r="P14" s="188"/>
      <c r="Q14" s="31"/>
      <c r="R14" s="32"/>
    </row>
    <row r="15" spans="1:66" s="1" customFormat="1" ht="18" customHeight="1">
      <c r="B15" s="30"/>
      <c r="C15" s="31"/>
      <c r="D15" s="31"/>
      <c r="E15" s="265" t="str">
        <f>IF('Rekapitulácia stavby'!E14="","",'Rekapitulácia stavby'!E14)</f>
        <v>Vyplň údaj</v>
      </c>
      <c r="F15" s="188"/>
      <c r="G15" s="188"/>
      <c r="H15" s="188"/>
      <c r="I15" s="188"/>
      <c r="J15" s="188"/>
      <c r="K15" s="188"/>
      <c r="L15" s="188"/>
      <c r="M15" s="25" t="s">
        <v>27</v>
      </c>
      <c r="N15" s="31"/>
      <c r="O15" s="265" t="str">
        <f>IF('Rekapitulácia stavby'!AN14="","",'Rekapitulácia stavby'!AN14)</f>
        <v/>
      </c>
      <c r="P15" s="188"/>
      <c r="Q15" s="31"/>
      <c r="R15" s="32"/>
    </row>
    <row r="16" spans="1:66" s="1" customFormat="1" ht="6.9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" customHeight="1">
      <c r="B17" s="30"/>
      <c r="C17" s="31"/>
      <c r="D17" s="25" t="s">
        <v>30</v>
      </c>
      <c r="E17" s="31"/>
      <c r="F17" s="31"/>
      <c r="G17" s="31"/>
      <c r="H17" s="31"/>
      <c r="I17" s="31"/>
      <c r="J17" s="31"/>
      <c r="K17" s="31"/>
      <c r="L17" s="31"/>
      <c r="M17" s="25" t="s">
        <v>25</v>
      </c>
      <c r="N17" s="31"/>
      <c r="O17" s="221" t="str">
        <f>IF('Rekapitulácia stavby'!AN16="","",'Rekapitulácia stavby'!AN16)</f>
        <v/>
      </c>
      <c r="P17" s="188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27</v>
      </c>
      <c r="N18" s="31"/>
      <c r="O18" s="221" t="str">
        <f>IF('Rekapitulácia stavby'!AN17="","",'Rekapitulácia stavby'!AN17)</f>
        <v/>
      </c>
      <c r="P18" s="188"/>
      <c r="Q18" s="31"/>
      <c r="R18" s="32"/>
    </row>
    <row r="19" spans="2:18" s="1" customFormat="1" ht="6.9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" customHeight="1">
      <c r="B20" s="30"/>
      <c r="C20" s="31"/>
      <c r="D20" s="25" t="s">
        <v>33</v>
      </c>
      <c r="E20" s="31"/>
      <c r="F20" s="31"/>
      <c r="G20" s="31"/>
      <c r="H20" s="31"/>
      <c r="I20" s="31"/>
      <c r="J20" s="31"/>
      <c r="K20" s="31"/>
      <c r="L20" s="31"/>
      <c r="M20" s="25" t="s">
        <v>25</v>
      </c>
      <c r="N20" s="31"/>
      <c r="O20" s="221" t="str">
        <f>IF('Rekapitulácia stavby'!AN19="","",'Rekapitulácia stavby'!AN19)</f>
        <v/>
      </c>
      <c r="P20" s="188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27</v>
      </c>
      <c r="N21" s="31"/>
      <c r="O21" s="221" t="str">
        <f>IF('Rekapitulácia stavby'!AN20="","",'Rekapitulácia stavby'!AN20)</f>
        <v/>
      </c>
      <c r="P21" s="188"/>
      <c r="Q21" s="31"/>
      <c r="R21" s="32"/>
    </row>
    <row r="22" spans="2:18" s="1" customFormat="1" ht="6.9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" customHeight="1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24" t="s">
        <v>18</v>
      </c>
      <c r="F24" s="188"/>
      <c r="G24" s="188"/>
      <c r="H24" s="188"/>
      <c r="I24" s="188"/>
      <c r="J24" s="188"/>
      <c r="K24" s="188"/>
      <c r="L24" s="188"/>
      <c r="M24" s="31"/>
      <c r="N24" s="31"/>
      <c r="O24" s="31"/>
      <c r="P24" s="31"/>
      <c r="Q24" s="31"/>
      <c r="R24" s="32"/>
    </row>
    <row r="25" spans="2:18" s="1" customFormat="1" ht="6.9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" customHeight="1">
      <c r="B27" s="30"/>
      <c r="C27" s="31"/>
      <c r="D27" s="114" t="s">
        <v>120</v>
      </c>
      <c r="E27" s="31"/>
      <c r="F27" s="31"/>
      <c r="G27" s="31"/>
      <c r="H27" s="31"/>
      <c r="I27" s="31"/>
      <c r="J27" s="31"/>
      <c r="K27" s="31"/>
      <c r="L27" s="31"/>
      <c r="M27" s="225">
        <f>N88</f>
        <v>0</v>
      </c>
      <c r="N27" s="188"/>
      <c r="O27" s="188"/>
      <c r="P27" s="188"/>
      <c r="Q27" s="31"/>
      <c r="R27" s="32"/>
    </row>
    <row r="28" spans="2:18" s="1" customFormat="1" ht="14.4" customHeight="1">
      <c r="B28" s="30"/>
      <c r="C28" s="31"/>
      <c r="D28" s="29" t="s">
        <v>110</v>
      </c>
      <c r="E28" s="31"/>
      <c r="F28" s="31"/>
      <c r="G28" s="31"/>
      <c r="H28" s="31"/>
      <c r="I28" s="31"/>
      <c r="J28" s="31"/>
      <c r="K28" s="31"/>
      <c r="L28" s="31"/>
      <c r="M28" s="225">
        <f>N94</f>
        <v>0</v>
      </c>
      <c r="N28" s="188"/>
      <c r="O28" s="188"/>
      <c r="P28" s="188"/>
      <c r="Q28" s="31"/>
      <c r="R28" s="32"/>
    </row>
    <row r="29" spans="2:18" s="1" customFormat="1" ht="6.9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37</v>
      </c>
      <c r="E30" s="31"/>
      <c r="F30" s="31"/>
      <c r="G30" s="31"/>
      <c r="H30" s="31"/>
      <c r="I30" s="31"/>
      <c r="J30" s="31"/>
      <c r="K30" s="31"/>
      <c r="L30" s="31"/>
      <c r="M30" s="263">
        <f>ROUND(M27+M28,2)</f>
        <v>0</v>
      </c>
      <c r="N30" s="188"/>
      <c r="O30" s="188"/>
      <c r="P30" s="188"/>
      <c r="Q30" s="31"/>
      <c r="R30" s="32"/>
    </row>
    <row r="31" spans="2:18" s="1" customFormat="1" ht="6.9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" customHeight="1">
      <c r="B32" s="30"/>
      <c r="C32" s="31"/>
      <c r="D32" s="37" t="s">
        <v>38</v>
      </c>
      <c r="E32" s="37" t="s">
        <v>39</v>
      </c>
      <c r="F32" s="38">
        <v>0.2</v>
      </c>
      <c r="G32" s="116" t="s">
        <v>40</v>
      </c>
      <c r="H32" s="261">
        <f>ROUND((((SUM(BE94:BE101)+SUM(BE119:BE133))+SUM(BE135:BE139))),2)</f>
        <v>0</v>
      </c>
      <c r="I32" s="188"/>
      <c r="J32" s="188"/>
      <c r="K32" s="31"/>
      <c r="L32" s="31"/>
      <c r="M32" s="261">
        <f>ROUND(((ROUND((SUM(BE94:BE101)+SUM(BE119:BE133)), 2)*F32)+SUM(BE135:BE139)*F32),2)</f>
        <v>0</v>
      </c>
      <c r="N32" s="188"/>
      <c r="O32" s="188"/>
      <c r="P32" s="188"/>
      <c r="Q32" s="31"/>
      <c r="R32" s="32"/>
    </row>
    <row r="33" spans="2:18" s="1" customFormat="1" ht="14.4" customHeight="1">
      <c r="B33" s="30"/>
      <c r="C33" s="31"/>
      <c r="D33" s="31"/>
      <c r="E33" s="37" t="s">
        <v>41</v>
      </c>
      <c r="F33" s="38">
        <v>0.2</v>
      </c>
      <c r="G33" s="116" t="s">
        <v>40</v>
      </c>
      <c r="H33" s="261">
        <f>ROUND((((SUM(BF94:BF101)+SUM(BF119:BF133))+SUM(BF135:BF139))),2)</f>
        <v>0</v>
      </c>
      <c r="I33" s="188"/>
      <c r="J33" s="188"/>
      <c r="K33" s="31"/>
      <c r="L33" s="31"/>
      <c r="M33" s="261">
        <f>ROUND(((ROUND((SUM(BF94:BF101)+SUM(BF119:BF133)), 2)*F33)+SUM(BF135:BF139)*F33),2)</f>
        <v>0</v>
      </c>
      <c r="N33" s="188"/>
      <c r="O33" s="188"/>
      <c r="P33" s="188"/>
      <c r="Q33" s="31"/>
      <c r="R33" s="32"/>
    </row>
    <row r="34" spans="2:18" s="1" customFormat="1" ht="14.4" hidden="1" customHeight="1">
      <c r="B34" s="30"/>
      <c r="C34" s="31"/>
      <c r="D34" s="31"/>
      <c r="E34" s="37" t="s">
        <v>42</v>
      </c>
      <c r="F34" s="38">
        <v>0.2</v>
      </c>
      <c r="G34" s="116" t="s">
        <v>40</v>
      </c>
      <c r="H34" s="261">
        <f>ROUND((((SUM(BG94:BG101)+SUM(BG119:BG133))+SUM(BG135:BG139))),2)</f>
        <v>0</v>
      </c>
      <c r="I34" s="188"/>
      <c r="J34" s="188"/>
      <c r="K34" s="31"/>
      <c r="L34" s="31"/>
      <c r="M34" s="261">
        <v>0</v>
      </c>
      <c r="N34" s="188"/>
      <c r="O34" s="188"/>
      <c r="P34" s="188"/>
      <c r="Q34" s="31"/>
      <c r="R34" s="32"/>
    </row>
    <row r="35" spans="2:18" s="1" customFormat="1" ht="14.4" hidden="1" customHeight="1">
      <c r="B35" s="30"/>
      <c r="C35" s="31"/>
      <c r="D35" s="31"/>
      <c r="E35" s="37" t="s">
        <v>43</v>
      </c>
      <c r="F35" s="38">
        <v>0.2</v>
      </c>
      <c r="G35" s="116" t="s">
        <v>40</v>
      </c>
      <c r="H35" s="261">
        <f>ROUND((((SUM(BH94:BH101)+SUM(BH119:BH133))+SUM(BH135:BH139))),2)</f>
        <v>0</v>
      </c>
      <c r="I35" s="188"/>
      <c r="J35" s="188"/>
      <c r="K35" s="31"/>
      <c r="L35" s="31"/>
      <c r="M35" s="261">
        <v>0</v>
      </c>
      <c r="N35" s="188"/>
      <c r="O35" s="188"/>
      <c r="P35" s="188"/>
      <c r="Q35" s="31"/>
      <c r="R35" s="32"/>
    </row>
    <row r="36" spans="2:18" s="1" customFormat="1" ht="14.4" hidden="1" customHeight="1">
      <c r="B36" s="30"/>
      <c r="C36" s="31"/>
      <c r="D36" s="31"/>
      <c r="E36" s="37" t="s">
        <v>44</v>
      </c>
      <c r="F36" s="38">
        <v>0</v>
      </c>
      <c r="G36" s="116" t="s">
        <v>40</v>
      </c>
      <c r="H36" s="261">
        <f>ROUND((((SUM(BI94:BI101)+SUM(BI119:BI133))+SUM(BI135:BI139))),2)</f>
        <v>0</v>
      </c>
      <c r="I36" s="188"/>
      <c r="J36" s="188"/>
      <c r="K36" s="31"/>
      <c r="L36" s="31"/>
      <c r="M36" s="261">
        <v>0</v>
      </c>
      <c r="N36" s="188"/>
      <c r="O36" s="188"/>
      <c r="P36" s="188"/>
      <c r="Q36" s="31"/>
      <c r="R36" s="32"/>
    </row>
    <row r="37" spans="2:18" s="1" customFormat="1" ht="6.9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45</v>
      </c>
      <c r="E38" s="75"/>
      <c r="F38" s="75"/>
      <c r="G38" s="118" t="s">
        <v>46</v>
      </c>
      <c r="H38" s="119" t="s">
        <v>47</v>
      </c>
      <c r="I38" s="75"/>
      <c r="J38" s="75"/>
      <c r="K38" s="75"/>
      <c r="L38" s="262">
        <f>SUM(M30:M36)</f>
        <v>0</v>
      </c>
      <c r="M38" s="200"/>
      <c r="N38" s="200"/>
      <c r="O38" s="200"/>
      <c r="P38" s="202"/>
      <c r="Q38" s="113"/>
      <c r="R38" s="32"/>
    </row>
    <row r="39" spans="2:18" s="1" customFormat="1" ht="14.4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4.4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4.4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4.4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21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21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21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21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21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21" s="1" customFormat="1" ht="14.4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21" s="1" customFormat="1" ht="14.4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21" s="1" customFormat="1" ht="6.9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" customHeight="1">
      <c r="B76" s="30"/>
      <c r="C76" s="192" t="s">
        <v>121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2"/>
      <c r="T76" s="123"/>
      <c r="U76" s="123"/>
    </row>
    <row r="77" spans="2:21" s="1" customFormat="1" ht="6.9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15</v>
      </c>
      <c r="D78" s="31"/>
      <c r="E78" s="31"/>
      <c r="F78" s="250" t="str">
        <f>F6</f>
        <v>Centrum voľného času Spektrum, ul. K. Novackého, Prievidza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31"/>
      <c r="R78" s="32"/>
      <c r="T78" s="123"/>
      <c r="U78" s="123"/>
    </row>
    <row r="79" spans="2:21" s="1" customFormat="1" ht="36.9" customHeight="1">
      <c r="B79" s="30"/>
      <c r="C79" s="64" t="s">
        <v>118</v>
      </c>
      <c r="D79" s="31"/>
      <c r="E79" s="31"/>
      <c r="F79" s="193" t="str">
        <f>F7</f>
        <v>2 Hydr. vetva A - Hydraulické vyregulovanie systému ÚK vetva A</v>
      </c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31"/>
      <c r="R79" s="32"/>
      <c r="T79" s="123"/>
      <c r="U79" s="123"/>
    </row>
    <row r="80" spans="2:21" s="1" customFormat="1" ht="6.9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65" s="1" customFormat="1" ht="18" customHeight="1">
      <c r="B81" s="30"/>
      <c r="C81" s="25" t="s">
        <v>20</v>
      </c>
      <c r="D81" s="31"/>
      <c r="E81" s="31"/>
      <c r="F81" s="23" t="str">
        <f>F9</f>
        <v>Ul. K. Novackého, Prievidza</v>
      </c>
      <c r="G81" s="31"/>
      <c r="H81" s="31"/>
      <c r="I81" s="31"/>
      <c r="J81" s="31"/>
      <c r="K81" s="25" t="s">
        <v>22</v>
      </c>
      <c r="L81" s="31"/>
      <c r="M81" s="251" t="str">
        <f>IF(O9="","",O9)</f>
        <v>12. 2. 2017</v>
      </c>
      <c r="N81" s="188"/>
      <c r="O81" s="188"/>
      <c r="P81" s="188"/>
      <c r="Q81" s="31"/>
      <c r="R81" s="32"/>
      <c r="T81" s="123"/>
      <c r="U81" s="123"/>
    </row>
    <row r="82" spans="2:65" s="1" customFormat="1" ht="6.9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65" s="1" customFormat="1" ht="13.2">
      <c r="B83" s="30"/>
      <c r="C83" s="25" t="s">
        <v>24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30</v>
      </c>
      <c r="L83" s="31"/>
      <c r="M83" s="221" t="str">
        <f>E18</f>
        <v xml:space="preserve"> </v>
      </c>
      <c r="N83" s="188"/>
      <c r="O83" s="188"/>
      <c r="P83" s="188"/>
      <c r="Q83" s="188"/>
      <c r="R83" s="32"/>
      <c r="T83" s="123"/>
      <c r="U83" s="123"/>
    </row>
    <row r="84" spans="2:65" s="1" customFormat="1" ht="14.4" customHeight="1">
      <c r="B84" s="30"/>
      <c r="C84" s="25" t="s">
        <v>28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33</v>
      </c>
      <c r="L84" s="31"/>
      <c r="M84" s="221" t="str">
        <f>E21</f>
        <v xml:space="preserve"> </v>
      </c>
      <c r="N84" s="188"/>
      <c r="O84" s="188"/>
      <c r="P84" s="188"/>
      <c r="Q84" s="188"/>
      <c r="R84" s="32"/>
      <c r="T84" s="123"/>
      <c r="U84" s="123"/>
    </row>
    <row r="85" spans="2:65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65" s="1" customFormat="1" ht="29.25" customHeight="1">
      <c r="B86" s="30"/>
      <c r="C86" s="260" t="s">
        <v>122</v>
      </c>
      <c r="D86" s="249"/>
      <c r="E86" s="249"/>
      <c r="F86" s="249"/>
      <c r="G86" s="249"/>
      <c r="H86" s="113"/>
      <c r="I86" s="113"/>
      <c r="J86" s="113"/>
      <c r="K86" s="113"/>
      <c r="L86" s="113"/>
      <c r="M86" s="113"/>
      <c r="N86" s="260" t="s">
        <v>123</v>
      </c>
      <c r="O86" s="188"/>
      <c r="P86" s="188"/>
      <c r="Q86" s="188"/>
      <c r="R86" s="32"/>
      <c r="T86" s="123"/>
      <c r="U86" s="123"/>
    </row>
    <row r="87" spans="2:65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65" s="1" customFormat="1" ht="29.25" customHeight="1">
      <c r="B88" s="30"/>
      <c r="C88" s="124" t="s">
        <v>124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98">
        <f>N119</f>
        <v>0</v>
      </c>
      <c r="O88" s="188"/>
      <c r="P88" s="188"/>
      <c r="Q88" s="188"/>
      <c r="R88" s="32"/>
      <c r="T88" s="123"/>
      <c r="U88" s="123"/>
      <c r="AU88" s="13" t="s">
        <v>125</v>
      </c>
    </row>
    <row r="89" spans="2:65" s="6" customFormat="1" ht="24.9" customHeight="1">
      <c r="B89" s="125"/>
      <c r="C89" s="126"/>
      <c r="D89" s="127" t="s">
        <v>126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56">
        <f>N120</f>
        <v>0</v>
      </c>
      <c r="O89" s="257"/>
      <c r="P89" s="257"/>
      <c r="Q89" s="257"/>
      <c r="R89" s="128"/>
      <c r="T89" s="129"/>
      <c r="U89" s="129"/>
    </row>
    <row r="90" spans="2:65" s="7" customFormat="1" ht="19.95" customHeight="1">
      <c r="B90" s="130"/>
      <c r="C90" s="131"/>
      <c r="D90" s="101" t="s">
        <v>130</v>
      </c>
      <c r="E90" s="131"/>
      <c r="F90" s="131"/>
      <c r="G90" s="131"/>
      <c r="H90" s="131"/>
      <c r="I90" s="131"/>
      <c r="J90" s="131"/>
      <c r="K90" s="131"/>
      <c r="L90" s="131"/>
      <c r="M90" s="131"/>
      <c r="N90" s="189">
        <f>N121</f>
        <v>0</v>
      </c>
      <c r="O90" s="258"/>
      <c r="P90" s="258"/>
      <c r="Q90" s="258"/>
      <c r="R90" s="132"/>
      <c r="T90" s="133"/>
      <c r="U90" s="133"/>
    </row>
    <row r="91" spans="2:65" s="6" customFormat="1" ht="24.9" customHeight="1">
      <c r="B91" s="125"/>
      <c r="C91" s="126"/>
      <c r="D91" s="127" t="s">
        <v>132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56">
        <f>N132</f>
        <v>0</v>
      </c>
      <c r="O91" s="257"/>
      <c r="P91" s="257"/>
      <c r="Q91" s="257"/>
      <c r="R91" s="128"/>
      <c r="T91" s="129"/>
      <c r="U91" s="129"/>
    </row>
    <row r="92" spans="2:65" s="6" customFormat="1" ht="21.75" customHeight="1">
      <c r="B92" s="125"/>
      <c r="C92" s="126"/>
      <c r="D92" s="127" t="s">
        <v>133</v>
      </c>
      <c r="E92" s="126"/>
      <c r="F92" s="126"/>
      <c r="G92" s="126"/>
      <c r="H92" s="126"/>
      <c r="I92" s="126"/>
      <c r="J92" s="126"/>
      <c r="K92" s="126"/>
      <c r="L92" s="126"/>
      <c r="M92" s="126"/>
      <c r="N92" s="231">
        <f>N134</f>
        <v>0</v>
      </c>
      <c r="O92" s="257"/>
      <c r="P92" s="257"/>
      <c r="Q92" s="257"/>
      <c r="R92" s="128"/>
      <c r="T92" s="129"/>
      <c r="U92" s="129"/>
    </row>
    <row r="93" spans="2:65" s="1" customFormat="1" ht="21.75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  <c r="T93" s="123"/>
      <c r="U93" s="123"/>
    </row>
    <row r="94" spans="2:65" s="1" customFormat="1" ht="29.25" customHeight="1">
      <c r="B94" s="30"/>
      <c r="C94" s="124" t="s">
        <v>134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259">
        <f>ROUND(N95+N96+N97+N98+N99+N100,2)</f>
        <v>0</v>
      </c>
      <c r="O94" s="188"/>
      <c r="P94" s="188"/>
      <c r="Q94" s="188"/>
      <c r="R94" s="32"/>
      <c r="T94" s="134"/>
      <c r="U94" s="135" t="s">
        <v>38</v>
      </c>
    </row>
    <row r="95" spans="2:65" s="1" customFormat="1" ht="18" customHeight="1">
      <c r="B95" s="30"/>
      <c r="C95" s="31"/>
      <c r="D95" s="196" t="s">
        <v>135</v>
      </c>
      <c r="E95" s="188"/>
      <c r="F95" s="188"/>
      <c r="G95" s="188"/>
      <c r="H95" s="188"/>
      <c r="I95" s="31"/>
      <c r="J95" s="31"/>
      <c r="K95" s="31"/>
      <c r="L95" s="31"/>
      <c r="M95" s="31"/>
      <c r="N95" s="187">
        <f>ROUND(N88*T95,2)</f>
        <v>0</v>
      </c>
      <c r="O95" s="188"/>
      <c r="P95" s="188"/>
      <c r="Q95" s="188"/>
      <c r="R95" s="32"/>
      <c r="S95" s="136"/>
      <c r="T95" s="73"/>
      <c r="U95" s="137" t="s">
        <v>41</v>
      </c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9" t="s">
        <v>136</v>
      </c>
      <c r="AZ95" s="138"/>
      <c r="BA95" s="138"/>
      <c r="BB95" s="138"/>
      <c r="BC95" s="138"/>
      <c r="BD95" s="138"/>
      <c r="BE95" s="140">
        <f t="shared" ref="BE95:BE100" si="0">IF(U95="základná",N95,0)</f>
        <v>0</v>
      </c>
      <c r="BF95" s="140">
        <f t="shared" ref="BF95:BF100" si="1">IF(U95="znížená",N95,0)</f>
        <v>0</v>
      </c>
      <c r="BG95" s="140">
        <f t="shared" ref="BG95:BG100" si="2">IF(U95="zákl. prenesená",N95,0)</f>
        <v>0</v>
      </c>
      <c r="BH95" s="140">
        <f t="shared" ref="BH95:BH100" si="3">IF(U95="zníž. prenesená",N95,0)</f>
        <v>0</v>
      </c>
      <c r="BI95" s="140">
        <f t="shared" ref="BI95:BI100" si="4">IF(U95="nulová",N95,0)</f>
        <v>0</v>
      </c>
      <c r="BJ95" s="139" t="s">
        <v>137</v>
      </c>
      <c r="BK95" s="138"/>
      <c r="BL95" s="138"/>
      <c r="BM95" s="138"/>
    </row>
    <row r="96" spans="2:65" s="1" customFormat="1" ht="18" customHeight="1">
      <c r="B96" s="30"/>
      <c r="C96" s="31"/>
      <c r="D96" s="196" t="s">
        <v>138</v>
      </c>
      <c r="E96" s="188"/>
      <c r="F96" s="188"/>
      <c r="G96" s="188"/>
      <c r="H96" s="188"/>
      <c r="I96" s="31"/>
      <c r="J96" s="31"/>
      <c r="K96" s="31"/>
      <c r="L96" s="31"/>
      <c r="M96" s="31"/>
      <c r="N96" s="187">
        <f>ROUND(N88*T96,2)</f>
        <v>0</v>
      </c>
      <c r="O96" s="188"/>
      <c r="P96" s="188"/>
      <c r="Q96" s="188"/>
      <c r="R96" s="32"/>
      <c r="S96" s="136"/>
      <c r="T96" s="73"/>
      <c r="U96" s="137" t="s">
        <v>41</v>
      </c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9" t="s">
        <v>136</v>
      </c>
      <c r="AZ96" s="138"/>
      <c r="BA96" s="138"/>
      <c r="BB96" s="138"/>
      <c r="BC96" s="138"/>
      <c r="BD96" s="138"/>
      <c r="BE96" s="140">
        <f t="shared" si="0"/>
        <v>0</v>
      </c>
      <c r="BF96" s="140">
        <f t="shared" si="1"/>
        <v>0</v>
      </c>
      <c r="BG96" s="140">
        <f t="shared" si="2"/>
        <v>0</v>
      </c>
      <c r="BH96" s="140">
        <f t="shared" si="3"/>
        <v>0</v>
      </c>
      <c r="BI96" s="140">
        <f t="shared" si="4"/>
        <v>0</v>
      </c>
      <c r="BJ96" s="139" t="s">
        <v>137</v>
      </c>
      <c r="BK96" s="138"/>
      <c r="BL96" s="138"/>
      <c r="BM96" s="138"/>
    </row>
    <row r="97" spans="2:65" s="1" customFormat="1" ht="18" customHeight="1">
      <c r="B97" s="30"/>
      <c r="C97" s="31"/>
      <c r="D97" s="196" t="s">
        <v>139</v>
      </c>
      <c r="E97" s="188"/>
      <c r="F97" s="188"/>
      <c r="G97" s="188"/>
      <c r="H97" s="188"/>
      <c r="I97" s="31"/>
      <c r="J97" s="31"/>
      <c r="K97" s="31"/>
      <c r="L97" s="31"/>
      <c r="M97" s="31"/>
      <c r="N97" s="187">
        <f>ROUND(N88*T97,2)</f>
        <v>0</v>
      </c>
      <c r="O97" s="188"/>
      <c r="P97" s="188"/>
      <c r="Q97" s="188"/>
      <c r="R97" s="32"/>
      <c r="S97" s="136"/>
      <c r="T97" s="73"/>
      <c r="U97" s="137" t="s">
        <v>41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9" t="s">
        <v>136</v>
      </c>
      <c r="AZ97" s="138"/>
      <c r="BA97" s="138"/>
      <c r="BB97" s="138"/>
      <c r="BC97" s="138"/>
      <c r="BD97" s="138"/>
      <c r="BE97" s="140">
        <f t="shared" si="0"/>
        <v>0</v>
      </c>
      <c r="BF97" s="140">
        <f t="shared" si="1"/>
        <v>0</v>
      </c>
      <c r="BG97" s="140">
        <f t="shared" si="2"/>
        <v>0</v>
      </c>
      <c r="BH97" s="140">
        <f t="shared" si="3"/>
        <v>0</v>
      </c>
      <c r="BI97" s="140">
        <f t="shared" si="4"/>
        <v>0</v>
      </c>
      <c r="BJ97" s="139" t="s">
        <v>137</v>
      </c>
      <c r="BK97" s="138"/>
      <c r="BL97" s="138"/>
      <c r="BM97" s="138"/>
    </row>
    <row r="98" spans="2:65" s="1" customFormat="1" ht="18" customHeight="1">
      <c r="B98" s="30"/>
      <c r="C98" s="31"/>
      <c r="D98" s="196" t="s">
        <v>140</v>
      </c>
      <c r="E98" s="188"/>
      <c r="F98" s="188"/>
      <c r="G98" s="188"/>
      <c r="H98" s="188"/>
      <c r="I98" s="31"/>
      <c r="J98" s="31"/>
      <c r="K98" s="31"/>
      <c r="L98" s="31"/>
      <c r="M98" s="31"/>
      <c r="N98" s="187">
        <f>ROUND(N88*T98,2)</f>
        <v>0</v>
      </c>
      <c r="O98" s="188"/>
      <c r="P98" s="188"/>
      <c r="Q98" s="188"/>
      <c r="R98" s="32"/>
      <c r="S98" s="136"/>
      <c r="T98" s="73"/>
      <c r="U98" s="137" t="s">
        <v>41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136</v>
      </c>
      <c r="AZ98" s="138"/>
      <c r="BA98" s="138"/>
      <c r="BB98" s="138"/>
      <c r="BC98" s="138"/>
      <c r="BD98" s="138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137</v>
      </c>
      <c r="BK98" s="138"/>
      <c r="BL98" s="138"/>
      <c r="BM98" s="138"/>
    </row>
    <row r="99" spans="2:65" s="1" customFormat="1" ht="18" customHeight="1">
      <c r="B99" s="30"/>
      <c r="C99" s="31"/>
      <c r="D99" s="196" t="s">
        <v>141</v>
      </c>
      <c r="E99" s="188"/>
      <c r="F99" s="188"/>
      <c r="G99" s="188"/>
      <c r="H99" s="188"/>
      <c r="I99" s="31"/>
      <c r="J99" s="31"/>
      <c r="K99" s="31"/>
      <c r="L99" s="31"/>
      <c r="M99" s="31"/>
      <c r="N99" s="187">
        <f>ROUND(N88*T99,2)</f>
        <v>0</v>
      </c>
      <c r="O99" s="188"/>
      <c r="P99" s="188"/>
      <c r="Q99" s="188"/>
      <c r="R99" s="32"/>
      <c r="S99" s="136"/>
      <c r="T99" s="73"/>
      <c r="U99" s="137" t="s">
        <v>41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136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137</v>
      </c>
      <c r="BK99" s="138"/>
      <c r="BL99" s="138"/>
      <c r="BM99" s="138"/>
    </row>
    <row r="100" spans="2:65" s="1" customFormat="1" ht="18" customHeight="1">
      <c r="B100" s="30"/>
      <c r="C100" s="31"/>
      <c r="D100" s="101" t="s">
        <v>142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187">
        <f>ROUND(N88*T100,2)</f>
        <v>0</v>
      </c>
      <c r="O100" s="188"/>
      <c r="P100" s="188"/>
      <c r="Q100" s="188"/>
      <c r="R100" s="32"/>
      <c r="S100" s="136"/>
      <c r="T100" s="141"/>
      <c r="U100" s="142" t="s">
        <v>41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143</v>
      </c>
      <c r="AZ100" s="138"/>
      <c r="BA100" s="138"/>
      <c r="BB100" s="138"/>
      <c r="BC100" s="138"/>
      <c r="BD100" s="138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137</v>
      </c>
      <c r="BK100" s="138"/>
      <c r="BL100" s="138"/>
      <c r="BM100" s="138"/>
    </row>
    <row r="101" spans="2:65" s="1" customForma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  <c r="T101" s="123"/>
      <c r="U101" s="123"/>
    </row>
    <row r="102" spans="2:65" s="1" customFormat="1" ht="29.25" customHeight="1">
      <c r="B102" s="30"/>
      <c r="C102" s="112" t="s">
        <v>115</v>
      </c>
      <c r="D102" s="113"/>
      <c r="E102" s="113"/>
      <c r="F102" s="113"/>
      <c r="G102" s="113"/>
      <c r="H102" s="113"/>
      <c r="I102" s="113"/>
      <c r="J102" s="113"/>
      <c r="K102" s="113"/>
      <c r="L102" s="184">
        <f>ROUND(SUM(N88+N94),2)</f>
        <v>0</v>
      </c>
      <c r="M102" s="249"/>
      <c r="N102" s="249"/>
      <c r="O102" s="249"/>
      <c r="P102" s="249"/>
      <c r="Q102" s="249"/>
      <c r="R102" s="32"/>
      <c r="T102" s="123"/>
      <c r="U102" s="123"/>
    </row>
    <row r="103" spans="2:65" s="1" customFormat="1" ht="6.9" customHeight="1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6"/>
      <c r="T103" s="123"/>
      <c r="U103" s="123"/>
    </row>
    <row r="107" spans="2:65" s="1" customFormat="1" ht="6.9" customHeight="1"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9"/>
    </row>
    <row r="108" spans="2:65" s="1" customFormat="1" ht="36.9" customHeight="1">
      <c r="B108" s="30"/>
      <c r="C108" s="192" t="s">
        <v>144</v>
      </c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32"/>
    </row>
    <row r="109" spans="2:65" s="1" customFormat="1" ht="6.9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65" s="1" customFormat="1" ht="30" customHeight="1">
      <c r="B110" s="30"/>
      <c r="C110" s="25" t="s">
        <v>15</v>
      </c>
      <c r="D110" s="31"/>
      <c r="E110" s="31"/>
      <c r="F110" s="250" t="str">
        <f>F6</f>
        <v>Centrum voľného času Spektrum, ul. K. Novackého, Prievidza</v>
      </c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31"/>
      <c r="R110" s="32"/>
    </row>
    <row r="111" spans="2:65" s="1" customFormat="1" ht="36.9" customHeight="1">
      <c r="B111" s="30"/>
      <c r="C111" s="64" t="s">
        <v>118</v>
      </c>
      <c r="D111" s="31"/>
      <c r="E111" s="31"/>
      <c r="F111" s="193" t="str">
        <f>F7</f>
        <v>2 Hydr. vetva A - Hydraulické vyregulovanie systému ÚK vetva A</v>
      </c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31"/>
      <c r="R111" s="32"/>
    </row>
    <row r="112" spans="2:65" s="1" customFormat="1" ht="6.9" customHeight="1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65" s="1" customFormat="1" ht="18" customHeight="1">
      <c r="B113" s="30"/>
      <c r="C113" s="25" t="s">
        <v>20</v>
      </c>
      <c r="D113" s="31"/>
      <c r="E113" s="31"/>
      <c r="F113" s="23" t="str">
        <f>F9</f>
        <v>Ul. K. Novackého, Prievidza</v>
      </c>
      <c r="G113" s="31"/>
      <c r="H113" s="31"/>
      <c r="I113" s="31"/>
      <c r="J113" s="31"/>
      <c r="K113" s="25" t="s">
        <v>22</v>
      </c>
      <c r="L113" s="31"/>
      <c r="M113" s="251" t="str">
        <f>IF(O9="","",O9)</f>
        <v>12. 2. 2017</v>
      </c>
      <c r="N113" s="188"/>
      <c r="O113" s="188"/>
      <c r="P113" s="188"/>
      <c r="Q113" s="31"/>
      <c r="R113" s="32"/>
    </row>
    <row r="114" spans="2:65" s="1" customFormat="1" ht="6.9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65" s="1" customFormat="1" ht="13.2">
      <c r="B115" s="30"/>
      <c r="C115" s="25" t="s">
        <v>24</v>
      </c>
      <c r="D115" s="31"/>
      <c r="E115" s="31"/>
      <c r="F115" s="23" t="str">
        <f>E12</f>
        <v xml:space="preserve"> </v>
      </c>
      <c r="G115" s="31"/>
      <c r="H115" s="31"/>
      <c r="I115" s="31"/>
      <c r="J115" s="31"/>
      <c r="K115" s="25" t="s">
        <v>30</v>
      </c>
      <c r="L115" s="31"/>
      <c r="M115" s="221" t="str">
        <f>E18</f>
        <v xml:space="preserve"> </v>
      </c>
      <c r="N115" s="188"/>
      <c r="O115" s="188"/>
      <c r="P115" s="188"/>
      <c r="Q115" s="188"/>
      <c r="R115" s="32"/>
    </row>
    <row r="116" spans="2:65" s="1" customFormat="1" ht="14.4" customHeight="1">
      <c r="B116" s="30"/>
      <c r="C116" s="25" t="s">
        <v>28</v>
      </c>
      <c r="D116" s="31"/>
      <c r="E116" s="31"/>
      <c r="F116" s="23" t="str">
        <f>IF(E15="","",E15)</f>
        <v>Vyplň údaj</v>
      </c>
      <c r="G116" s="31"/>
      <c r="H116" s="31"/>
      <c r="I116" s="31"/>
      <c r="J116" s="31"/>
      <c r="K116" s="25" t="s">
        <v>33</v>
      </c>
      <c r="L116" s="31"/>
      <c r="M116" s="221" t="str">
        <f>E21</f>
        <v xml:space="preserve"> </v>
      </c>
      <c r="N116" s="188"/>
      <c r="O116" s="188"/>
      <c r="P116" s="188"/>
      <c r="Q116" s="188"/>
      <c r="R116" s="32"/>
    </row>
    <row r="117" spans="2:65" s="1" customFormat="1" ht="10.35" customHeight="1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65" s="8" customFormat="1" ht="29.25" customHeight="1">
      <c r="B118" s="143"/>
      <c r="C118" s="144" t="s">
        <v>145</v>
      </c>
      <c r="D118" s="145" t="s">
        <v>146</v>
      </c>
      <c r="E118" s="145" t="s">
        <v>56</v>
      </c>
      <c r="F118" s="252" t="s">
        <v>147</v>
      </c>
      <c r="G118" s="253"/>
      <c r="H118" s="253"/>
      <c r="I118" s="253"/>
      <c r="J118" s="145" t="s">
        <v>148</v>
      </c>
      <c r="K118" s="145" t="s">
        <v>149</v>
      </c>
      <c r="L118" s="254" t="s">
        <v>150</v>
      </c>
      <c r="M118" s="253"/>
      <c r="N118" s="252" t="s">
        <v>123</v>
      </c>
      <c r="O118" s="253"/>
      <c r="P118" s="253"/>
      <c r="Q118" s="255"/>
      <c r="R118" s="146"/>
      <c r="T118" s="76" t="s">
        <v>151</v>
      </c>
      <c r="U118" s="77" t="s">
        <v>38</v>
      </c>
      <c r="V118" s="77" t="s">
        <v>152</v>
      </c>
      <c r="W118" s="77" t="s">
        <v>153</v>
      </c>
      <c r="X118" s="77" t="s">
        <v>154</v>
      </c>
      <c r="Y118" s="77" t="s">
        <v>155</v>
      </c>
      <c r="Z118" s="77" t="s">
        <v>156</v>
      </c>
      <c r="AA118" s="78" t="s">
        <v>157</v>
      </c>
    </row>
    <row r="119" spans="2:65" s="1" customFormat="1" ht="29.25" customHeight="1">
      <c r="B119" s="30"/>
      <c r="C119" s="80" t="s">
        <v>120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229">
        <f>BK119</f>
        <v>0</v>
      </c>
      <c r="O119" s="230"/>
      <c r="P119" s="230"/>
      <c r="Q119" s="230"/>
      <c r="R119" s="32"/>
      <c r="T119" s="79"/>
      <c r="U119" s="46"/>
      <c r="V119" s="46"/>
      <c r="W119" s="147">
        <f>W120+W132+W134</f>
        <v>0</v>
      </c>
      <c r="X119" s="46"/>
      <c r="Y119" s="147">
        <f>Y120+Y132+Y134</f>
        <v>3.2540000000000006E-2</v>
      </c>
      <c r="Z119" s="46"/>
      <c r="AA119" s="148">
        <f>AA120+AA132+AA134</f>
        <v>8.030000000000001E-2</v>
      </c>
      <c r="AT119" s="13" t="s">
        <v>73</v>
      </c>
      <c r="AU119" s="13" t="s">
        <v>125</v>
      </c>
      <c r="BK119" s="149">
        <f>BK120+BK132+BK134</f>
        <v>0</v>
      </c>
    </row>
    <row r="120" spans="2:65" s="9" customFormat="1" ht="37.35" customHeight="1">
      <c r="B120" s="150"/>
      <c r="C120" s="151"/>
      <c r="D120" s="152" t="s">
        <v>126</v>
      </c>
      <c r="E120" s="152"/>
      <c r="F120" s="152"/>
      <c r="G120" s="152"/>
      <c r="H120" s="152"/>
      <c r="I120" s="152"/>
      <c r="J120" s="152"/>
      <c r="K120" s="152"/>
      <c r="L120" s="152"/>
      <c r="M120" s="152"/>
      <c r="N120" s="231">
        <f>BK120</f>
        <v>0</v>
      </c>
      <c r="O120" s="232"/>
      <c r="P120" s="232"/>
      <c r="Q120" s="232"/>
      <c r="R120" s="153"/>
      <c r="T120" s="154"/>
      <c r="U120" s="151"/>
      <c r="V120" s="151"/>
      <c r="W120" s="155">
        <f>W121</f>
        <v>0</v>
      </c>
      <c r="X120" s="151"/>
      <c r="Y120" s="155">
        <f>Y121</f>
        <v>3.2540000000000006E-2</v>
      </c>
      <c r="Z120" s="151"/>
      <c r="AA120" s="156">
        <f>AA121</f>
        <v>8.030000000000001E-2</v>
      </c>
      <c r="AR120" s="157" t="s">
        <v>137</v>
      </c>
      <c r="AT120" s="158" t="s">
        <v>73</v>
      </c>
      <c r="AU120" s="158" t="s">
        <v>74</v>
      </c>
      <c r="AY120" s="157" t="s">
        <v>158</v>
      </c>
      <c r="BK120" s="159">
        <f>BK121</f>
        <v>0</v>
      </c>
    </row>
    <row r="121" spans="2:65" s="9" customFormat="1" ht="19.95" customHeight="1">
      <c r="B121" s="150"/>
      <c r="C121" s="151"/>
      <c r="D121" s="160" t="s">
        <v>130</v>
      </c>
      <c r="E121" s="160"/>
      <c r="F121" s="160"/>
      <c r="G121" s="160"/>
      <c r="H121" s="160"/>
      <c r="I121" s="160"/>
      <c r="J121" s="160"/>
      <c r="K121" s="160"/>
      <c r="L121" s="160"/>
      <c r="M121" s="160"/>
      <c r="N121" s="233">
        <f>BK121</f>
        <v>0</v>
      </c>
      <c r="O121" s="234"/>
      <c r="P121" s="234"/>
      <c r="Q121" s="234"/>
      <c r="R121" s="153"/>
      <c r="T121" s="154"/>
      <c r="U121" s="151"/>
      <c r="V121" s="151"/>
      <c r="W121" s="155">
        <f>SUM(W122:W131)</f>
        <v>0</v>
      </c>
      <c r="X121" s="151"/>
      <c r="Y121" s="155">
        <f>SUM(Y122:Y131)</f>
        <v>3.2540000000000006E-2</v>
      </c>
      <c r="Z121" s="151"/>
      <c r="AA121" s="156">
        <f>SUM(AA122:AA131)</f>
        <v>8.030000000000001E-2</v>
      </c>
      <c r="AR121" s="157" t="s">
        <v>137</v>
      </c>
      <c r="AT121" s="158" t="s">
        <v>73</v>
      </c>
      <c r="AU121" s="158" t="s">
        <v>81</v>
      </c>
      <c r="AY121" s="157" t="s">
        <v>158</v>
      </c>
      <c r="BK121" s="159">
        <f>SUM(BK122:BK131)</f>
        <v>0</v>
      </c>
    </row>
    <row r="122" spans="2:65" s="1" customFormat="1" ht="31.5" customHeight="1">
      <c r="B122" s="30"/>
      <c r="C122" s="169" t="s">
        <v>359</v>
      </c>
      <c r="D122" s="169" t="s">
        <v>180</v>
      </c>
      <c r="E122" s="170" t="s">
        <v>409</v>
      </c>
      <c r="F122" s="237" t="s">
        <v>410</v>
      </c>
      <c r="G122" s="238"/>
      <c r="H122" s="238"/>
      <c r="I122" s="238"/>
      <c r="J122" s="171" t="s">
        <v>205</v>
      </c>
      <c r="K122" s="172">
        <v>73</v>
      </c>
      <c r="L122" s="239">
        <v>0</v>
      </c>
      <c r="M122" s="238"/>
      <c r="N122" s="240">
        <f t="shared" ref="N122:N131" si="5">ROUND(L122*K122,3)</f>
        <v>0</v>
      </c>
      <c r="O122" s="238"/>
      <c r="P122" s="238"/>
      <c r="Q122" s="238"/>
      <c r="R122" s="32"/>
      <c r="T122" s="165" t="s">
        <v>18</v>
      </c>
      <c r="U122" s="39" t="s">
        <v>41</v>
      </c>
      <c r="V122" s="31"/>
      <c r="W122" s="166">
        <f t="shared" ref="W122:W131" si="6">V122*K122</f>
        <v>0</v>
      </c>
      <c r="X122" s="166">
        <v>1.2E-4</v>
      </c>
      <c r="Y122" s="166">
        <f t="shared" ref="Y122:Y131" si="7">X122*K122</f>
        <v>8.7600000000000004E-3</v>
      </c>
      <c r="Z122" s="166">
        <v>1.1000000000000001E-3</v>
      </c>
      <c r="AA122" s="167">
        <f t="shared" ref="AA122:AA131" si="8">Z122*K122</f>
        <v>8.030000000000001E-2</v>
      </c>
      <c r="AR122" s="13" t="s">
        <v>183</v>
      </c>
      <c r="AT122" s="13" t="s">
        <v>180</v>
      </c>
      <c r="AU122" s="13" t="s">
        <v>137</v>
      </c>
      <c r="AY122" s="13" t="s">
        <v>158</v>
      </c>
      <c r="BE122" s="105">
        <f t="shared" ref="BE122:BE131" si="9">IF(U122="základná",N122,0)</f>
        <v>0</v>
      </c>
      <c r="BF122" s="105">
        <f t="shared" ref="BF122:BF131" si="10">IF(U122="znížená",N122,0)</f>
        <v>0</v>
      </c>
      <c r="BG122" s="105">
        <f t="shared" ref="BG122:BG131" si="11">IF(U122="zákl. prenesená",N122,0)</f>
        <v>0</v>
      </c>
      <c r="BH122" s="105">
        <f t="shared" ref="BH122:BH131" si="12">IF(U122="zníž. prenesená",N122,0)</f>
        <v>0</v>
      </c>
      <c r="BI122" s="105">
        <f t="shared" ref="BI122:BI131" si="13">IF(U122="nulová",N122,0)</f>
        <v>0</v>
      </c>
      <c r="BJ122" s="13" t="s">
        <v>137</v>
      </c>
      <c r="BK122" s="168">
        <f t="shared" ref="BK122:BK131" si="14">ROUND(L122*K122,3)</f>
        <v>0</v>
      </c>
      <c r="BL122" s="13" t="s">
        <v>183</v>
      </c>
      <c r="BM122" s="13" t="s">
        <v>411</v>
      </c>
    </row>
    <row r="123" spans="2:65" s="1" customFormat="1" ht="31.5" customHeight="1">
      <c r="B123" s="30"/>
      <c r="C123" s="169" t="s">
        <v>165</v>
      </c>
      <c r="D123" s="169" t="s">
        <v>180</v>
      </c>
      <c r="E123" s="170" t="s">
        <v>412</v>
      </c>
      <c r="F123" s="237" t="s">
        <v>413</v>
      </c>
      <c r="G123" s="238"/>
      <c r="H123" s="238"/>
      <c r="I123" s="238"/>
      <c r="J123" s="171" t="s">
        <v>205</v>
      </c>
      <c r="K123" s="172">
        <v>19</v>
      </c>
      <c r="L123" s="239">
        <v>0</v>
      </c>
      <c r="M123" s="238"/>
      <c r="N123" s="240">
        <f t="shared" si="5"/>
        <v>0</v>
      </c>
      <c r="O123" s="238"/>
      <c r="P123" s="238"/>
      <c r="Q123" s="238"/>
      <c r="R123" s="32"/>
      <c r="T123" s="165" t="s">
        <v>18</v>
      </c>
      <c r="U123" s="39" t="s">
        <v>41</v>
      </c>
      <c r="V123" s="31"/>
      <c r="W123" s="166">
        <f t="shared" si="6"/>
        <v>0</v>
      </c>
      <c r="X123" s="166">
        <v>2.0000000000000002E-5</v>
      </c>
      <c r="Y123" s="166">
        <f t="shared" si="7"/>
        <v>3.8000000000000002E-4</v>
      </c>
      <c r="Z123" s="166">
        <v>0</v>
      </c>
      <c r="AA123" s="167">
        <f t="shared" si="8"/>
        <v>0</v>
      </c>
      <c r="AR123" s="13" t="s">
        <v>183</v>
      </c>
      <c r="AT123" s="13" t="s">
        <v>180</v>
      </c>
      <c r="AU123" s="13" t="s">
        <v>137</v>
      </c>
      <c r="AY123" s="13" t="s">
        <v>158</v>
      </c>
      <c r="BE123" s="105">
        <f t="shared" si="9"/>
        <v>0</v>
      </c>
      <c r="BF123" s="105">
        <f t="shared" si="10"/>
        <v>0</v>
      </c>
      <c r="BG123" s="105">
        <f t="shared" si="11"/>
        <v>0</v>
      </c>
      <c r="BH123" s="105">
        <f t="shared" si="12"/>
        <v>0</v>
      </c>
      <c r="BI123" s="105">
        <f t="shared" si="13"/>
        <v>0</v>
      </c>
      <c r="BJ123" s="13" t="s">
        <v>137</v>
      </c>
      <c r="BK123" s="168">
        <f t="shared" si="14"/>
        <v>0</v>
      </c>
      <c r="BL123" s="13" t="s">
        <v>183</v>
      </c>
      <c r="BM123" s="13" t="s">
        <v>414</v>
      </c>
    </row>
    <row r="124" spans="2:65" s="1" customFormat="1" ht="22.5" customHeight="1">
      <c r="B124" s="30"/>
      <c r="C124" s="161" t="s">
        <v>353</v>
      </c>
      <c r="D124" s="161" t="s">
        <v>160</v>
      </c>
      <c r="E124" s="162" t="s">
        <v>415</v>
      </c>
      <c r="F124" s="241" t="s">
        <v>416</v>
      </c>
      <c r="G124" s="242"/>
      <c r="H124" s="242"/>
      <c r="I124" s="242"/>
      <c r="J124" s="163" t="s">
        <v>205</v>
      </c>
      <c r="K124" s="164">
        <v>19</v>
      </c>
      <c r="L124" s="243">
        <v>0</v>
      </c>
      <c r="M124" s="242"/>
      <c r="N124" s="244">
        <f t="shared" si="5"/>
        <v>0</v>
      </c>
      <c r="O124" s="238"/>
      <c r="P124" s="238"/>
      <c r="Q124" s="238"/>
      <c r="R124" s="32"/>
      <c r="T124" s="165" t="s">
        <v>18</v>
      </c>
      <c r="U124" s="39" t="s">
        <v>41</v>
      </c>
      <c r="V124" s="31"/>
      <c r="W124" s="166">
        <f t="shared" si="6"/>
        <v>0</v>
      </c>
      <c r="X124" s="166">
        <v>2.0000000000000001E-4</v>
      </c>
      <c r="Y124" s="166">
        <f t="shared" si="7"/>
        <v>3.8E-3</v>
      </c>
      <c r="Z124" s="166">
        <v>0</v>
      </c>
      <c r="AA124" s="167">
        <f t="shared" si="8"/>
        <v>0</v>
      </c>
      <c r="AR124" s="13" t="s">
        <v>164</v>
      </c>
      <c r="AT124" s="13" t="s">
        <v>160</v>
      </c>
      <c r="AU124" s="13" t="s">
        <v>137</v>
      </c>
      <c r="AY124" s="13" t="s">
        <v>158</v>
      </c>
      <c r="BE124" s="105">
        <f t="shared" si="9"/>
        <v>0</v>
      </c>
      <c r="BF124" s="105">
        <f t="shared" si="10"/>
        <v>0</v>
      </c>
      <c r="BG124" s="105">
        <f t="shared" si="11"/>
        <v>0</v>
      </c>
      <c r="BH124" s="105">
        <f t="shared" si="12"/>
        <v>0</v>
      </c>
      <c r="BI124" s="105">
        <f t="shared" si="13"/>
        <v>0</v>
      </c>
      <c r="BJ124" s="13" t="s">
        <v>137</v>
      </c>
      <c r="BK124" s="168">
        <f t="shared" si="14"/>
        <v>0</v>
      </c>
      <c r="BL124" s="13" t="s">
        <v>165</v>
      </c>
      <c r="BM124" s="13" t="s">
        <v>417</v>
      </c>
    </row>
    <row r="125" spans="2:65" s="1" customFormat="1" ht="31.5" customHeight="1">
      <c r="B125" s="30"/>
      <c r="C125" s="169" t="s">
        <v>137</v>
      </c>
      <c r="D125" s="169" t="s">
        <v>180</v>
      </c>
      <c r="E125" s="170" t="s">
        <v>418</v>
      </c>
      <c r="F125" s="237" t="s">
        <v>419</v>
      </c>
      <c r="G125" s="238"/>
      <c r="H125" s="238"/>
      <c r="I125" s="238"/>
      <c r="J125" s="171" t="s">
        <v>205</v>
      </c>
      <c r="K125" s="172">
        <v>33</v>
      </c>
      <c r="L125" s="239">
        <v>0</v>
      </c>
      <c r="M125" s="238"/>
      <c r="N125" s="240">
        <f t="shared" si="5"/>
        <v>0</v>
      </c>
      <c r="O125" s="238"/>
      <c r="P125" s="238"/>
      <c r="Q125" s="238"/>
      <c r="R125" s="32"/>
      <c r="T125" s="165" t="s">
        <v>18</v>
      </c>
      <c r="U125" s="39" t="s">
        <v>41</v>
      </c>
      <c r="V125" s="31"/>
      <c r="W125" s="166">
        <f t="shared" si="6"/>
        <v>0</v>
      </c>
      <c r="X125" s="166">
        <v>2.0000000000000002E-5</v>
      </c>
      <c r="Y125" s="166">
        <f t="shared" si="7"/>
        <v>6.600000000000001E-4</v>
      </c>
      <c r="Z125" s="166">
        <v>0</v>
      </c>
      <c r="AA125" s="167">
        <f t="shared" si="8"/>
        <v>0</v>
      </c>
      <c r="AR125" s="13" t="s">
        <v>183</v>
      </c>
      <c r="AT125" s="13" t="s">
        <v>180</v>
      </c>
      <c r="AU125" s="13" t="s">
        <v>137</v>
      </c>
      <c r="AY125" s="13" t="s">
        <v>158</v>
      </c>
      <c r="BE125" s="105">
        <f t="shared" si="9"/>
        <v>0</v>
      </c>
      <c r="BF125" s="105">
        <f t="shared" si="10"/>
        <v>0</v>
      </c>
      <c r="BG125" s="105">
        <f t="shared" si="11"/>
        <v>0</v>
      </c>
      <c r="BH125" s="105">
        <f t="shared" si="12"/>
        <v>0</v>
      </c>
      <c r="BI125" s="105">
        <f t="shared" si="13"/>
        <v>0</v>
      </c>
      <c r="BJ125" s="13" t="s">
        <v>137</v>
      </c>
      <c r="BK125" s="168">
        <f t="shared" si="14"/>
        <v>0</v>
      </c>
      <c r="BL125" s="13" t="s">
        <v>183</v>
      </c>
      <c r="BM125" s="13" t="s">
        <v>420</v>
      </c>
    </row>
    <row r="126" spans="2:65" s="1" customFormat="1" ht="22.5" customHeight="1">
      <c r="B126" s="30"/>
      <c r="C126" s="161" t="s">
        <v>349</v>
      </c>
      <c r="D126" s="161" t="s">
        <v>160</v>
      </c>
      <c r="E126" s="162" t="s">
        <v>421</v>
      </c>
      <c r="F126" s="241" t="s">
        <v>422</v>
      </c>
      <c r="G126" s="242"/>
      <c r="H126" s="242"/>
      <c r="I126" s="242"/>
      <c r="J126" s="163" t="s">
        <v>205</v>
      </c>
      <c r="K126" s="164">
        <v>33</v>
      </c>
      <c r="L126" s="243">
        <v>0</v>
      </c>
      <c r="M126" s="242"/>
      <c r="N126" s="244">
        <f t="shared" si="5"/>
        <v>0</v>
      </c>
      <c r="O126" s="238"/>
      <c r="P126" s="238"/>
      <c r="Q126" s="238"/>
      <c r="R126" s="32"/>
      <c r="T126" s="165" t="s">
        <v>18</v>
      </c>
      <c r="U126" s="39" t="s">
        <v>41</v>
      </c>
      <c r="V126" s="31"/>
      <c r="W126" s="166">
        <f t="shared" si="6"/>
        <v>0</v>
      </c>
      <c r="X126" s="166">
        <v>2.0000000000000001E-4</v>
      </c>
      <c r="Y126" s="166">
        <f t="shared" si="7"/>
        <v>6.6E-3</v>
      </c>
      <c r="Z126" s="166">
        <v>0</v>
      </c>
      <c r="AA126" s="167">
        <f t="shared" si="8"/>
        <v>0</v>
      </c>
      <c r="AR126" s="13" t="s">
        <v>164</v>
      </c>
      <c r="AT126" s="13" t="s">
        <v>160</v>
      </c>
      <c r="AU126" s="13" t="s">
        <v>137</v>
      </c>
      <c r="AY126" s="13" t="s">
        <v>158</v>
      </c>
      <c r="BE126" s="105">
        <f t="shared" si="9"/>
        <v>0</v>
      </c>
      <c r="BF126" s="105">
        <f t="shared" si="10"/>
        <v>0</v>
      </c>
      <c r="BG126" s="105">
        <f t="shared" si="11"/>
        <v>0</v>
      </c>
      <c r="BH126" s="105">
        <f t="shared" si="12"/>
        <v>0</v>
      </c>
      <c r="BI126" s="105">
        <f t="shared" si="13"/>
        <v>0</v>
      </c>
      <c r="BJ126" s="13" t="s">
        <v>137</v>
      </c>
      <c r="BK126" s="168">
        <f t="shared" si="14"/>
        <v>0</v>
      </c>
      <c r="BL126" s="13" t="s">
        <v>165</v>
      </c>
      <c r="BM126" s="13" t="s">
        <v>423</v>
      </c>
    </row>
    <row r="127" spans="2:65" s="1" customFormat="1" ht="31.5" customHeight="1">
      <c r="B127" s="30"/>
      <c r="C127" s="169" t="s">
        <v>357</v>
      </c>
      <c r="D127" s="169" t="s">
        <v>180</v>
      </c>
      <c r="E127" s="170" t="s">
        <v>424</v>
      </c>
      <c r="F127" s="237" t="s">
        <v>425</v>
      </c>
      <c r="G127" s="238"/>
      <c r="H127" s="238"/>
      <c r="I127" s="238"/>
      <c r="J127" s="171" t="s">
        <v>205</v>
      </c>
      <c r="K127" s="172">
        <v>21</v>
      </c>
      <c r="L127" s="239">
        <v>0</v>
      </c>
      <c r="M127" s="238"/>
      <c r="N127" s="240">
        <f t="shared" si="5"/>
        <v>0</v>
      </c>
      <c r="O127" s="238"/>
      <c r="P127" s="238"/>
      <c r="Q127" s="238"/>
      <c r="R127" s="32"/>
      <c r="T127" s="165" t="s">
        <v>18</v>
      </c>
      <c r="U127" s="39" t="s">
        <v>41</v>
      </c>
      <c r="V127" s="31"/>
      <c r="W127" s="166">
        <f t="shared" si="6"/>
        <v>0</v>
      </c>
      <c r="X127" s="166">
        <v>4.0000000000000003E-5</v>
      </c>
      <c r="Y127" s="166">
        <f t="shared" si="7"/>
        <v>8.4000000000000003E-4</v>
      </c>
      <c r="Z127" s="166">
        <v>0</v>
      </c>
      <c r="AA127" s="167">
        <f t="shared" si="8"/>
        <v>0</v>
      </c>
      <c r="AR127" s="13" t="s">
        <v>183</v>
      </c>
      <c r="AT127" s="13" t="s">
        <v>180</v>
      </c>
      <c r="AU127" s="13" t="s">
        <v>137</v>
      </c>
      <c r="AY127" s="13" t="s">
        <v>158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3" t="s">
        <v>137</v>
      </c>
      <c r="BK127" s="168">
        <f t="shared" si="14"/>
        <v>0</v>
      </c>
      <c r="BL127" s="13" t="s">
        <v>183</v>
      </c>
      <c r="BM127" s="13" t="s">
        <v>426</v>
      </c>
    </row>
    <row r="128" spans="2:65" s="1" customFormat="1" ht="22.5" customHeight="1">
      <c r="B128" s="30"/>
      <c r="C128" s="161" t="s">
        <v>327</v>
      </c>
      <c r="D128" s="161" t="s">
        <v>160</v>
      </c>
      <c r="E128" s="162" t="s">
        <v>427</v>
      </c>
      <c r="F128" s="241" t="s">
        <v>428</v>
      </c>
      <c r="G128" s="242"/>
      <c r="H128" s="242"/>
      <c r="I128" s="242"/>
      <c r="J128" s="163" t="s">
        <v>205</v>
      </c>
      <c r="K128" s="164">
        <v>21</v>
      </c>
      <c r="L128" s="243">
        <v>0</v>
      </c>
      <c r="M128" s="242"/>
      <c r="N128" s="244">
        <f t="shared" si="5"/>
        <v>0</v>
      </c>
      <c r="O128" s="238"/>
      <c r="P128" s="238"/>
      <c r="Q128" s="238"/>
      <c r="R128" s="32"/>
      <c r="T128" s="165" t="s">
        <v>18</v>
      </c>
      <c r="U128" s="39" t="s">
        <v>41</v>
      </c>
      <c r="V128" s="31"/>
      <c r="W128" s="166">
        <f t="shared" si="6"/>
        <v>0</v>
      </c>
      <c r="X128" s="166">
        <v>2.0000000000000001E-4</v>
      </c>
      <c r="Y128" s="166">
        <f t="shared" si="7"/>
        <v>4.2000000000000006E-3</v>
      </c>
      <c r="Z128" s="166">
        <v>0</v>
      </c>
      <c r="AA128" s="167">
        <f t="shared" si="8"/>
        <v>0</v>
      </c>
      <c r="AR128" s="13" t="s">
        <v>164</v>
      </c>
      <c r="AT128" s="13" t="s">
        <v>160</v>
      </c>
      <c r="AU128" s="13" t="s">
        <v>137</v>
      </c>
      <c r="AY128" s="13" t="s">
        <v>158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3" t="s">
        <v>137</v>
      </c>
      <c r="BK128" s="168">
        <f t="shared" si="14"/>
        <v>0</v>
      </c>
      <c r="BL128" s="13" t="s">
        <v>165</v>
      </c>
      <c r="BM128" s="13" t="s">
        <v>429</v>
      </c>
    </row>
    <row r="129" spans="2:65" s="1" customFormat="1" ht="22.5" customHeight="1">
      <c r="B129" s="30"/>
      <c r="C129" s="161" t="s">
        <v>164</v>
      </c>
      <c r="D129" s="161" t="s">
        <v>160</v>
      </c>
      <c r="E129" s="162" t="s">
        <v>430</v>
      </c>
      <c r="F129" s="241" t="s">
        <v>431</v>
      </c>
      <c r="G129" s="242"/>
      <c r="H129" s="242"/>
      <c r="I129" s="242"/>
      <c r="J129" s="163" t="s">
        <v>205</v>
      </c>
      <c r="K129" s="164">
        <v>73</v>
      </c>
      <c r="L129" s="243">
        <v>0</v>
      </c>
      <c r="M129" s="242"/>
      <c r="N129" s="244">
        <f t="shared" si="5"/>
        <v>0</v>
      </c>
      <c r="O129" s="238"/>
      <c r="P129" s="238"/>
      <c r="Q129" s="238"/>
      <c r="R129" s="32"/>
      <c r="T129" s="165" t="s">
        <v>18</v>
      </c>
      <c r="U129" s="39" t="s">
        <v>41</v>
      </c>
      <c r="V129" s="31"/>
      <c r="W129" s="166">
        <f t="shared" si="6"/>
        <v>0</v>
      </c>
      <c r="X129" s="166">
        <v>1E-4</v>
      </c>
      <c r="Y129" s="166">
        <f t="shared" si="7"/>
        <v>7.3000000000000001E-3</v>
      </c>
      <c r="Z129" s="166">
        <v>0</v>
      </c>
      <c r="AA129" s="167">
        <f t="shared" si="8"/>
        <v>0</v>
      </c>
      <c r="AR129" s="13" t="s">
        <v>164</v>
      </c>
      <c r="AT129" s="13" t="s">
        <v>160</v>
      </c>
      <c r="AU129" s="13" t="s">
        <v>137</v>
      </c>
      <c r="AY129" s="13" t="s">
        <v>158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3" t="s">
        <v>137</v>
      </c>
      <c r="BK129" s="168">
        <f t="shared" si="14"/>
        <v>0</v>
      </c>
      <c r="BL129" s="13" t="s">
        <v>165</v>
      </c>
      <c r="BM129" s="13" t="s">
        <v>432</v>
      </c>
    </row>
    <row r="130" spans="2:65" s="1" customFormat="1" ht="31.5" customHeight="1">
      <c r="B130" s="30"/>
      <c r="C130" s="169" t="s">
        <v>433</v>
      </c>
      <c r="D130" s="169" t="s">
        <v>180</v>
      </c>
      <c r="E130" s="170" t="s">
        <v>385</v>
      </c>
      <c r="F130" s="237" t="s">
        <v>386</v>
      </c>
      <c r="G130" s="238"/>
      <c r="H130" s="238"/>
      <c r="I130" s="238"/>
      <c r="J130" s="171" t="s">
        <v>192</v>
      </c>
      <c r="K130" s="173">
        <v>0</v>
      </c>
      <c r="L130" s="239">
        <v>0</v>
      </c>
      <c r="M130" s="238"/>
      <c r="N130" s="240">
        <f t="shared" si="5"/>
        <v>0</v>
      </c>
      <c r="O130" s="238"/>
      <c r="P130" s="238"/>
      <c r="Q130" s="238"/>
      <c r="R130" s="32"/>
      <c r="T130" s="165" t="s">
        <v>18</v>
      </c>
      <c r="U130" s="39" t="s">
        <v>41</v>
      </c>
      <c r="V130" s="31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3" t="s">
        <v>183</v>
      </c>
      <c r="AT130" s="13" t="s">
        <v>180</v>
      </c>
      <c r="AU130" s="13" t="s">
        <v>137</v>
      </c>
      <c r="AY130" s="13" t="s">
        <v>158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3" t="s">
        <v>137</v>
      </c>
      <c r="BK130" s="168">
        <f t="shared" si="14"/>
        <v>0</v>
      </c>
      <c r="BL130" s="13" t="s">
        <v>183</v>
      </c>
      <c r="BM130" s="13" t="s">
        <v>667</v>
      </c>
    </row>
    <row r="131" spans="2:65" s="1" customFormat="1" ht="31.5" customHeight="1">
      <c r="B131" s="30"/>
      <c r="C131" s="169" t="s">
        <v>367</v>
      </c>
      <c r="D131" s="169" t="s">
        <v>180</v>
      </c>
      <c r="E131" s="170" t="s">
        <v>389</v>
      </c>
      <c r="F131" s="237" t="s">
        <v>390</v>
      </c>
      <c r="G131" s="238"/>
      <c r="H131" s="238"/>
      <c r="I131" s="238"/>
      <c r="J131" s="171" t="s">
        <v>192</v>
      </c>
      <c r="K131" s="173">
        <v>0</v>
      </c>
      <c r="L131" s="239">
        <v>0</v>
      </c>
      <c r="M131" s="238"/>
      <c r="N131" s="240">
        <f t="shared" si="5"/>
        <v>0</v>
      </c>
      <c r="O131" s="238"/>
      <c r="P131" s="238"/>
      <c r="Q131" s="238"/>
      <c r="R131" s="32"/>
      <c r="T131" s="165" t="s">
        <v>18</v>
      </c>
      <c r="U131" s="39" t="s">
        <v>41</v>
      </c>
      <c r="V131" s="31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3" t="s">
        <v>183</v>
      </c>
      <c r="AT131" s="13" t="s">
        <v>180</v>
      </c>
      <c r="AU131" s="13" t="s">
        <v>137</v>
      </c>
      <c r="AY131" s="13" t="s">
        <v>158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3" t="s">
        <v>137</v>
      </c>
      <c r="BK131" s="168">
        <f t="shared" si="14"/>
        <v>0</v>
      </c>
      <c r="BL131" s="13" t="s">
        <v>183</v>
      </c>
      <c r="BM131" s="13" t="s">
        <v>668</v>
      </c>
    </row>
    <row r="132" spans="2:65" s="9" customFormat="1" ht="37.35" customHeight="1">
      <c r="B132" s="150"/>
      <c r="C132" s="151"/>
      <c r="D132" s="152" t="s">
        <v>132</v>
      </c>
      <c r="E132" s="152"/>
      <c r="F132" s="152"/>
      <c r="G132" s="152"/>
      <c r="H132" s="152"/>
      <c r="I132" s="152"/>
      <c r="J132" s="152"/>
      <c r="K132" s="152"/>
      <c r="L132" s="152"/>
      <c r="M132" s="152"/>
      <c r="N132" s="245">
        <f>BK132</f>
        <v>0</v>
      </c>
      <c r="O132" s="246"/>
      <c r="P132" s="246"/>
      <c r="Q132" s="246"/>
      <c r="R132" s="153"/>
      <c r="T132" s="154"/>
      <c r="U132" s="151"/>
      <c r="V132" s="151"/>
      <c r="W132" s="155">
        <f>W133</f>
        <v>0</v>
      </c>
      <c r="X132" s="151"/>
      <c r="Y132" s="155">
        <f>Y133</f>
        <v>0</v>
      </c>
      <c r="Z132" s="151"/>
      <c r="AA132" s="156">
        <f>AA133</f>
        <v>0</v>
      </c>
      <c r="AR132" s="157" t="s">
        <v>165</v>
      </c>
      <c r="AT132" s="158" t="s">
        <v>73</v>
      </c>
      <c r="AU132" s="158" t="s">
        <v>74</v>
      </c>
      <c r="AY132" s="157" t="s">
        <v>158</v>
      </c>
      <c r="BK132" s="159">
        <f>BK133</f>
        <v>0</v>
      </c>
    </row>
    <row r="133" spans="2:65" s="1" customFormat="1" ht="22.5" customHeight="1">
      <c r="B133" s="30"/>
      <c r="C133" s="169" t="s">
        <v>81</v>
      </c>
      <c r="D133" s="169" t="s">
        <v>180</v>
      </c>
      <c r="E133" s="170" t="s">
        <v>401</v>
      </c>
      <c r="F133" s="237" t="s">
        <v>436</v>
      </c>
      <c r="G133" s="238"/>
      <c r="H133" s="238"/>
      <c r="I133" s="238"/>
      <c r="J133" s="171" t="s">
        <v>403</v>
      </c>
      <c r="K133" s="172">
        <v>10</v>
      </c>
      <c r="L133" s="239">
        <v>0</v>
      </c>
      <c r="M133" s="238"/>
      <c r="N133" s="240">
        <f>ROUND(L133*K133,3)</f>
        <v>0</v>
      </c>
      <c r="O133" s="238"/>
      <c r="P133" s="238"/>
      <c r="Q133" s="238"/>
      <c r="R133" s="32"/>
      <c r="T133" s="165" t="s">
        <v>18</v>
      </c>
      <c r="U133" s="39" t="s">
        <v>41</v>
      </c>
      <c r="V133" s="31"/>
      <c r="W133" s="166">
        <f>V133*K133</f>
        <v>0</v>
      </c>
      <c r="X133" s="166">
        <v>0</v>
      </c>
      <c r="Y133" s="166">
        <f>X133*K133</f>
        <v>0</v>
      </c>
      <c r="Z133" s="166">
        <v>0</v>
      </c>
      <c r="AA133" s="167">
        <f>Z133*K133</f>
        <v>0</v>
      </c>
      <c r="AR133" s="13" t="s">
        <v>404</v>
      </c>
      <c r="AT133" s="13" t="s">
        <v>180</v>
      </c>
      <c r="AU133" s="13" t="s">
        <v>81</v>
      </c>
      <c r="AY133" s="13" t="s">
        <v>158</v>
      </c>
      <c r="BE133" s="105">
        <f>IF(U133="základná",N133,0)</f>
        <v>0</v>
      </c>
      <c r="BF133" s="105">
        <f>IF(U133="znížená",N133,0)</f>
        <v>0</v>
      </c>
      <c r="BG133" s="105">
        <f>IF(U133="zákl. prenesená",N133,0)</f>
        <v>0</v>
      </c>
      <c r="BH133" s="105">
        <f>IF(U133="zníž. prenesená",N133,0)</f>
        <v>0</v>
      </c>
      <c r="BI133" s="105">
        <f>IF(U133="nulová",N133,0)</f>
        <v>0</v>
      </c>
      <c r="BJ133" s="13" t="s">
        <v>137</v>
      </c>
      <c r="BK133" s="168">
        <f>ROUND(L133*K133,3)</f>
        <v>0</v>
      </c>
      <c r="BL133" s="13" t="s">
        <v>404</v>
      </c>
      <c r="BM133" s="13" t="s">
        <v>437</v>
      </c>
    </row>
    <row r="134" spans="2:65" s="1" customFormat="1" ht="49.95" customHeight="1">
      <c r="B134" s="30"/>
      <c r="C134" s="31"/>
      <c r="D134" s="152" t="s">
        <v>406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245">
        <f t="shared" ref="N134:N139" si="15">BK134</f>
        <v>0</v>
      </c>
      <c r="O134" s="246"/>
      <c r="P134" s="246"/>
      <c r="Q134" s="246"/>
      <c r="R134" s="32"/>
      <c r="T134" s="73"/>
      <c r="U134" s="31"/>
      <c r="V134" s="31"/>
      <c r="W134" s="31"/>
      <c r="X134" s="31"/>
      <c r="Y134" s="31"/>
      <c r="Z134" s="31"/>
      <c r="AA134" s="74"/>
      <c r="AT134" s="13" t="s">
        <v>73</v>
      </c>
      <c r="AU134" s="13" t="s">
        <v>74</v>
      </c>
      <c r="AY134" s="13" t="s">
        <v>407</v>
      </c>
      <c r="BK134" s="168">
        <f>SUM(BK135:BK139)</f>
        <v>0</v>
      </c>
    </row>
    <row r="135" spans="2:65" s="1" customFormat="1" ht="22.35" customHeight="1">
      <c r="B135" s="30"/>
      <c r="C135" s="174" t="s">
        <v>18</v>
      </c>
      <c r="D135" s="174" t="s">
        <v>180</v>
      </c>
      <c r="E135" s="175" t="s">
        <v>18</v>
      </c>
      <c r="F135" s="247" t="s">
        <v>18</v>
      </c>
      <c r="G135" s="248"/>
      <c r="H135" s="248"/>
      <c r="I135" s="248"/>
      <c r="J135" s="176" t="s">
        <v>18</v>
      </c>
      <c r="K135" s="173"/>
      <c r="L135" s="239"/>
      <c r="M135" s="238"/>
      <c r="N135" s="240">
        <f t="shared" si="15"/>
        <v>0</v>
      </c>
      <c r="O135" s="238"/>
      <c r="P135" s="238"/>
      <c r="Q135" s="238"/>
      <c r="R135" s="32"/>
      <c r="T135" s="165" t="s">
        <v>18</v>
      </c>
      <c r="U135" s="177" t="s">
        <v>41</v>
      </c>
      <c r="V135" s="31"/>
      <c r="W135" s="31"/>
      <c r="X135" s="31"/>
      <c r="Y135" s="31"/>
      <c r="Z135" s="31"/>
      <c r="AA135" s="74"/>
      <c r="AT135" s="13" t="s">
        <v>407</v>
      </c>
      <c r="AU135" s="13" t="s">
        <v>81</v>
      </c>
      <c r="AY135" s="13" t="s">
        <v>407</v>
      </c>
      <c r="BE135" s="105">
        <f>IF(U135="základná",N135,0)</f>
        <v>0</v>
      </c>
      <c r="BF135" s="105">
        <f>IF(U135="znížená",N135,0)</f>
        <v>0</v>
      </c>
      <c r="BG135" s="105">
        <f>IF(U135="zákl. prenesená",N135,0)</f>
        <v>0</v>
      </c>
      <c r="BH135" s="105">
        <f>IF(U135="zníž. prenesená",N135,0)</f>
        <v>0</v>
      </c>
      <c r="BI135" s="105">
        <f>IF(U135="nulová",N135,0)</f>
        <v>0</v>
      </c>
      <c r="BJ135" s="13" t="s">
        <v>137</v>
      </c>
      <c r="BK135" s="168">
        <f>L135*K135</f>
        <v>0</v>
      </c>
    </row>
    <row r="136" spans="2:65" s="1" customFormat="1" ht="22.35" customHeight="1">
      <c r="B136" s="30"/>
      <c r="C136" s="174" t="s">
        <v>18</v>
      </c>
      <c r="D136" s="174" t="s">
        <v>180</v>
      </c>
      <c r="E136" s="175" t="s">
        <v>18</v>
      </c>
      <c r="F136" s="247" t="s">
        <v>18</v>
      </c>
      <c r="G136" s="248"/>
      <c r="H136" s="248"/>
      <c r="I136" s="248"/>
      <c r="J136" s="176" t="s">
        <v>18</v>
      </c>
      <c r="K136" s="173"/>
      <c r="L136" s="239"/>
      <c r="M136" s="238"/>
      <c r="N136" s="240">
        <f t="shared" si="15"/>
        <v>0</v>
      </c>
      <c r="O136" s="238"/>
      <c r="P136" s="238"/>
      <c r="Q136" s="238"/>
      <c r="R136" s="32"/>
      <c r="T136" s="165" t="s">
        <v>18</v>
      </c>
      <c r="U136" s="177" t="s">
        <v>41</v>
      </c>
      <c r="V136" s="31"/>
      <c r="W136" s="31"/>
      <c r="X136" s="31"/>
      <c r="Y136" s="31"/>
      <c r="Z136" s="31"/>
      <c r="AA136" s="74"/>
      <c r="AT136" s="13" t="s">
        <v>407</v>
      </c>
      <c r="AU136" s="13" t="s">
        <v>81</v>
      </c>
      <c r="AY136" s="13" t="s">
        <v>407</v>
      </c>
      <c r="BE136" s="105">
        <f>IF(U136="základná",N136,0)</f>
        <v>0</v>
      </c>
      <c r="BF136" s="105">
        <f>IF(U136="znížená",N136,0)</f>
        <v>0</v>
      </c>
      <c r="BG136" s="105">
        <f>IF(U136="zákl. prenesená",N136,0)</f>
        <v>0</v>
      </c>
      <c r="BH136" s="105">
        <f>IF(U136="zníž. prenesená",N136,0)</f>
        <v>0</v>
      </c>
      <c r="BI136" s="105">
        <f>IF(U136="nulová",N136,0)</f>
        <v>0</v>
      </c>
      <c r="BJ136" s="13" t="s">
        <v>137</v>
      </c>
      <c r="BK136" s="168">
        <f>L136*K136</f>
        <v>0</v>
      </c>
    </row>
    <row r="137" spans="2:65" s="1" customFormat="1" ht="22.35" customHeight="1">
      <c r="B137" s="30"/>
      <c r="C137" s="174" t="s">
        <v>18</v>
      </c>
      <c r="D137" s="174" t="s">
        <v>180</v>
      </c>
      <c r="E137" s="175" t="s">
        <v>18</v>
      </c>
      <c r="F137" s="247" t="s">
        <v>18</v>
      </c>
      <c r="G137" s="248"/>
      <c r="H137" s="248"/>
      <c r="I137" s="248"/>
      <c r="J137" s="176" t="s">
        <v>18</v>
      </c>
      <c r="K137" s="173"/>
      <c r="L137" s="239"/>
      <c r="M137" s="238"/>
      <c r="N137" s="240">
        <f t="shared" si="15"/>
        <v>0</v>
      </c>
      <c r="O137" s="238"/>
      <c r="P137" s="238"/>
      <c r="Q137" s="238"/>
      <c r="R137" s="32"/>
      <c r="T137" s="165" t="s">
        <v>18</v>
      </c>
      <c r="U137" s="177" t="s">
        <v>41</v>
      </c>
      <c r="V137" s="31"/>
      <c r="W137" s="31"/>
      <c r="X137" s="31"/>
      <c r="Y137" s="31"/>
      <c r="Z137" s="31"/>
      <c r="AA137" s="74"/>
      <c r="AT137" s="13" t="s">
        <v>407</v>
      </c>
      <c r="AU137" s="13" t="s">
        <v>81</v>
      </c>
      <c r="AY137" s="13" t="s">
        <v>407</v>
      </c>
      <c r="BE137" s="105">
        <f>IF(U137="základná",N137,0)</f>
        <v>0</v>
      </c>
      <c r="BF137" s="105">
        <f>IF(U137="znížená",N137,0)</f>
        <v>0</v>
      </c>
      <c r="BG137" s="105">
        <f>IF(U137="zákl. prenesená",N137,0)</f>
        <v>0</v>
      </c>
      <c r="BH137" s="105">
        <f>IF(U137="zníž. prenesená",N137,0)</f>
        <v>0</v>
      </c>
      <c r="BI137" s="105">
        <f>IF(U137="nulová",N137,0)</f>
        <v>0</v>
      </c>
      <c r="BJ137" s="13" t="s">
        <v>137</v>
      </c>
      <c r="BK137" s="168">
        <f>L137*K137</f>
        <v>0</v>
      </c>
    </row>
    <row r="138" spans="2:65" s="1" customFormat="1" ht="22.35" customHeight="1">
      <c r="B138" s="30"/>
      <c r="C138" s="174" t="s">
        <v>18</v>
      </c>
      <c r="D138" s="174" t="s">
        <v>180</v>
      </c>
      <c r="E138" s="175" t="s">
        <v>18</v>
      </c>
      <c r="F138" s="247" t="s">
        <v>18</v>
      </c>
      <c r="G138" s="248"/>
      <c r="H138" s="248"/>
      <c r="I138" s="248"/>
      <c r="J138" s="176" t="s">
        <v>18</v>
      </c>
      <c r="K138" s="173"/>
      <c r="L138" s="239"/>
      <c r="M138" s="238"/>
      <c r="N138" s="240">
        <f t="shared" si="15"/>
        <v>0</v>
      </c>
      <c r="O138" s="238"/>
      <c r="P138" s="238"/>
      <c r="Q138" s="238"/>
      <c r="R138" s="32"/>
      <c r="T138" s="165" t="s">
        <v>18</v>
      </c>
      <c r="U138" s="177" t="s">
        <v>41</v>
      </c>
      <c r="V138" s="31"/>
      <c r="W138" s="31"/>
      <c r="X138" s="31"/>
      <c r="Y138" s="31"/>
      <c r="Z138" s="31"/>
      <c r="AA138" s="74"/>
      <c r="AT138" s="13" t="s">
        <v>407</v>
      </c>
      <c r="AU138" s="13" t="s">
        <v>81</v>
      </c>
      <c r="AY138" s="13" t="s">
        <v>407</v>
      </c>
      <c r="BE138" s="105">
        <f>IF(U138="základná",N138,0)</f>
        <v>0</v>
      </c>
      <c r="BF138" s="105">
        <f>IF(U138="znížená",N138,0)</f>
        <v>0</v>
      </c>
      <c r="BG138" s="105">
        <f>IF(U138="zákl. prenesená",N138,0)</f>
        <v>0</v>
      </c>
      <c r="BH138" s="105">
        <f>IF(U138="zníž. prenesená",N138,0)</f>
        <v>0</v>
      </c>
      <c r="BI138" s="105">
        <f>IF(U138="nulová",N138,0)</f>
        <v>0</v>
      </c>
      <c r="BJ138" s="13" t="s">
        <v>137</v>
      </c>
      <c r="BK138" s="168">
        <f>L138*K138</f>
        <v>0</v>
      </c>
    </row>
    <row r="139" spans="2:65" s="1" customFormat="1" ht="22.35" customHeight="1">
      <c r="B139" s="30"/>
      <c r="C139" s="174" t="s">
        <v>18</v>
      </c>
      <c r="D139" s="174" t="s">
        <v>180</v>
      </c>
      <c r="E139" s="175" t="s">
        <v>18</v>
      </c>
      <c r="F139" s="247" t="s">
        <v>18</v>
      </c>
      <c r="G139" s="248"/>
      <c r="H139" s="248"/>
      <c r="I139" s="248"/>
      <c r="J139" s="176" t="s">
        <v>18</v>
      </c>
      <c r="K139" s="173"/>
      <c r="L139" s="239"/>
      <c r="M139" s="238"/>
      <c r="N139" s="240">
        <f t="shared" si="15"/>
        <v>0</v>
      </c>
      <c r="O139" s="238"/>
      <c r="P139" s="238"/>
      <c r="Q139" s="238"/>
      <c r="R139" s="32"/>
      <c r="T139" s="165" t="s">
        <v>18</v>
      </c>
      <c r="U139" s="177" t="s">
        <v>41</v>
      </c>
      <c r="V139" s="51"/>
      <c r="W139" s="51"/>
      <c r="X139" s="51"/>
      <c r="Y139" s="51"/>
      <c r="Z139" s="51"/>
      <c r="AA139" s="53"/>
      <c r="AT139" s="13" t="s">
        <v>407</v>
      </c>
      <c r="AU139" s="13" t="s">
        <v>81</v>
      </c>
      <c r="AY139" s="13" t="s">
        <v>407</v>
      </c>
      <c r="BE139" s="105">
        <f>IF(U139="základná",N139,0)</f>
        <v>0</v>
      </c>
      <c r="BF139" s="105">
        <f>IF(U139="znížená",N139,0)</f>
        <v>0</v>
      </c>
      <c r="BG139" s="105">
        <f>IF(U139="zákl. prenesená",N139,0)</f>
        <v>0</v>
      </c>
      <c r="BH139" s="105">
        <f>IF(U139="zníž. prenesená",N139,0)</f>
        <v>0</v>
      </c>
      <c r="BI139" s="105">
        <f>IF(U139="nulová",N139,0)</f>
        <v>0</v>
      </c>
      <c r="BJ139" s="13" t="s">
        <v>137</v>
      </c>
      <c r="BK139" s="168">
        <f>L139*K139</f>
        <v>0</v>
      </c>
    </row>
    <row r="140" spans="2:65" s="1" customFormat="1" ht="6.9" customHeight="1"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6"/>
    </row>
  </sheetData>
  <sheetProtection password="CC35" sheet="1" objects="1" scenarios="1" formatColumns="0" formatRows="0" sort="0" autoFilter="0"/>
  <mergeCells count="11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39:I139"/>
    <mergeCell ref="L139:M139"/>
    <mergeCell ref="N139:Q139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N132:Q132"/>
    <mergeCell ref="N134:Q134"/>
    <mergeCell ref="H1:K1"/>
    <mergeCell ref="S2:AC2"/>
    <mergeCell ref="F137:I137"/>
    <mergeCell ref="L137:M137"/>
    <mergeCell ref="N137:Q137"/>
    <mergeCell ref="F138:I138"/>
    <mergeCell ref="L138:M138"/>
    <mergeCell ref="N138:Q13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</mergeCells>
  <dataValidations count="2">
    <dataValidation type="list" allowBlank="1" showInputMessage="1" showErrorMessage="1" error="Povolené sú hodnoty K a M." sqref="D135:D140">
      <formula1>"K,M"</formula1>
    </dataValidation>
    <dataValidation type="list" allowBlank="1" showInputMessage="1" showErrorMessage="1" error="Povolené sú hodnoty základná, znížená, nulová." sqref="U135:U140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8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8"/>
  <sheetViews>
    <sheetView showGridLines="0" workbookViewId="0">
      <pane ySplit="1" topLeftCell="A82" activePane="bottomLeft" state="frozen"/>
      <selection pane="bottomLeft" activeCell="L139" sqref="L139:M139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83"/>
      <c r="B1" s="181"/>
      <c r="C1" s="181"/>
      <c r="D1" s="182" t="s">
        <v>1</v>
      </c>
      <c r="E1" s="181"/>
      <c r="F1" s="179" t="s">
        <v>672</v>
      </c>
      <c r="G1" s="179"/>
      <c r="H1" s="228" t="s">
        <v>673</v>
      </c>
      <c r="I1" s="228"/>
      <c r="J1" s="228"/>
      <c r="K1" s="228"/>
      <c r="L1" s="179" t="s">
        <v>674</v>
      </c>
      <c r="M1" s="181"/>
      <c r="N1" s="181"/>
      <c r="O1" s="182" t="s">
        <v>116</v>
      </c>
      <c r="P1" s="181"/>
      <c r="Q1" s="181"/>
      <c r="R1" s="181"/>
      <c r="S1" s="179" t="s">
        <v>675</v>
      </c>
      <c r="T1" s="179"/>
      <c r="U1" s="183"/>
      <c r="V1" s="18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" customHeight="1">
      <c r="C2" s="216" t="s">
        <v>5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185" t="s">
        <v>6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13" t="s">
        <v>82</v>
      </c>
    </row>
    <row r="3" spans="1:6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" customHeight="1">
      <c r="B4" s="17"/>
      <c r="C4" s="192" t="s">
        <v>117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19"/>
      <c r="T4" s="20" t="s">
        <v>10</v>
      </c>
      <c r="AT4" s="13" t="s">
        <v>4</v>
      </c>
    </row>
    <row r="5" spans="1:66" ht="6.9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>
      <c r="B6" s="17"/>
      <c r="C6" s="18"/>
      <c r="D6" s="25" t="s">
        <v>15</v>
      </c>
      <c r="E6" s="18"/>
      <c r="F6" s="250" t="str">
        <f>'Rekapitulácia stavby'!K6</f>
        <v>Centrum voľného času Spektrum, ul. K. Novackého, Prievidza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18"/>
      <c r="R6" s="19"/>
    </row>
    <row r="7" spans="1:66" s="1" customFormat="1" ht="32.85" customHeight="1">
      <c r="B7" s="30"/>
      <c r="C7" s="31"/>
      <c r="D7" s="24" t="s">
        <v>118</v>
      </c>
      <c r="E7" s="31"/>
      <c r="F7" s="222" t="s">
        <v>119</v>
      </c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31"/>
      <c r="R7" s="32"/>
    </row>
    <row r="8" spans="1:66" s="1" customFormat="1" ht="14.4" customHeight="1">
      <c r="B8" s="30"/>
      <c r="C8" s="31"/>
      <c r="D8" s="25" t="s">
        <v>17</v>
      </c>
      <c r="E8" s="31"/>
      <c r="F8" s="23" t="s">
        <v>18</v>
      </c>
      <c r="G8" s="31"/>
      <c r="H8" s="31"/>
      <c r="I8" s="31"/>
      <c r="J8" s="31"/>
      <c r="K8" s="31"/>
      <c r="L8" s="31"/>
      <c r="M8" s="25" t="s">
        <v>19</v>
      </c>
      <c r="N8" s="31"/>
      <c r="O8" s="23" t="s">
        <v>18</v>
      </c>
      <c r="P8" s="31"/>
      <c r="Q8" s="31"/>
      <c r="R8" s="32"/>
    </row>
    <row r="9" spans="1:66" s="1" customFormat="1" ht="14.4" customHeight="1">
      <c r="B9" s="30"/>
      <c r="C9" s="31"/>
      <c r="D9" s="25" t="s">
        <v>20</v>
      </c>
      <c r="E9" s="31"/>
      <c r="F9" s="23" t="s">
        <v>21</v>
      </c>
      <c r="G9" s="31"/>
      <c r="H9" s="31"/>
      <c r="I9" s="31"/>
      <c r="J9" s="31"/>
      <c r="K9" s="31"/>
      <c r="L9" s="31"/>
      <c r="M9" s="25" t="s">
        <v>22</v>
      </c>
      <c r="N9" s="31"/>
      <c r="O9" s="264" t="str">
        <f>'Rekapitulácia stavby'!AN8</f>
        <v>12. 2. 2017</v>
      </c>
      <c r="P9" s="188"/>
      <c r="Q9" s="31"/>
      <c r="R9" s="32"/>
    </row>
    <row r="10" spans="1:66" s="1" customFormat="1" ht="10.9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" customHeight="1">
      <c r="B11" s="30"/>
      <c r="C11" s="31"/>
      <c r="D11" s="25" t="s">
        <v>24</v>
      </c>
      <c r="E11" s="31"/>
      <c r="F11" s="31"/>
      <c r="G11" s="31"/>
      <c r="H11" s="31"/>
      <c r="I11" s="31"/>
      <c r="J11" s="31"/>
      <c r="K11" s="31"/>
      <c r="L11" s="31"/>
      <c r="M11" s="25" t="s">
        <v>25</v>
      </c>
      <c r="N11" s="31"/>
      <c r="O11" s="221" t="str">
        <f>IF('Rekapitulácia stavby'!AN10="","",'Rekapitulácia stavby'!AN10)</f>
        <v/>
      </c>
      <c r="P11" s="188"/>
      <c r="Q11" s="31"/>
      <c r="R11" s="32"/>
    </row>
    <row r="12" spans="1:66" s="1" customFormat="1" ht="18" customHeight="1">
      <c r="B12" s="30"/>
      <c r="C12" s="31"/>
      <c r="D12" s="31"/>
      <c r="E12" s="23" t="str">
        <f>IF('Rekapitulácia stavby'!E11="","",'Rekapitulácia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27</v>
      </c>
      <c r="N12" s="31"/>
      <c r="O12" s="221" t="str">
        <f>IF('Rekapitulácia stavby'!AN11="","",'Rekapitulácia stavby'!AN11)</f>
        <v/>
      </c>
      <c r="P12" s="188"/>
      <c r="Q12" s="31"/>
      <c r="R12" s="32"/>
    </row>
    <row r="13" spans="1:66" s="1" customFormat="1" ht="6.9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" customHeight="1">
      <c r="B14" s="30"/>
      <c r="C14" s="31"/>
      <c r="D14" s="25" t="s">
        <v>28</v>
      </c>
      <c r="E14" s="31"/>
      <c r="F14" s="31"/>
      <c r="G14" s="31"/>
      <c r="H14" s="31"/>
      <c r="I14" s="31"/>
      <c r="J14" s="31"/>
      <c r="K14" s="31"/>
      <c r="L14" s="31"/>
      <c r="M14" s="25" t="s">
        <v>25</v>
      </c>
      <c r="N14" s="31"/>
      <c r="O14" s="265" t="str">
        <f>IF('Rekapitulácia stavby'!AN13="","",'Rekapitulácia stavby'!AN13)</f>
        <v/>
      </c>
      <c r="P14" s="188"/>
      <c r="Q14" s="31"/>
      <c r="R14" s="32"/>
    </row>
    <row r="15" spans="1:66" s="1" customFormat="1" ht="18" customHeight="1">
      <c r="B15" s="30"/>
      <c r="C15" s="31"/>
      <c r="D15" s="31"/>
      <c r="E15" s="265" t="str">
        <f>IF('Rekapitulácia stavby'!E14="","",'Rekapitulácia stavby'!E14)</f>
        <v>Vyplň údaj</v>
      </c>
      <c r="F15" s="188"/>
      <c r="G15" s="188"/>
      <c r="H15" s="188"/>
      <c r="I15" s="188"/>
      <c r="J15" s="188"/>
      <c r="K15" s="188"/>
      <c r="L15" s="188"/>
      <c r="M15" s="25" t="s">
        <v>27</v>
      </c>
      <c r="N15" s="31"/>
      <c r="O15" s="265" t="str">
        <f>IF('Rekapitulácia stavby'!AN14="","",'Rekapitulácia stavby'!AN14)</f>
        <v/>
      </c>
      <c r="P15" s="188"/>
      <c r="Q15" s="31"/>
      <c r="R15" s="32"/>
    </row>
    <row r="16" spans="1:66" s="1" customFormat="1" ht="6.9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" customHeight="1">
      <c r="B17" s="30"/>
      <c r="C17" s="31"/>
      <c r="D17" s="25" t="s">
        <v>30</v>
      </c>
      <c r="E17" s="31"/>
      <c r="F17" s="31"/>
      <c r="G17" s="31"/>
      <c r="H17" s="31"/>
      <c r="I17" s="31"/>
      <c r="J17" s="31"/>
      <c r="K17" s="31"/>
      <c r="L17" s="31"/>
      <c r="M17" s="25" t="s">
        <v>25</v>
      </c>
      <c r="N17" s="31"/>
      <c r="O17" s="221" t="str">
        <f>IF('Rekapitulácia stavby'!AN16="","",'Rekapitulácia stavby'!AN16)</f>
        <v/>
      </c>
      <c r="P17" s="188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27</v>
      </c>
      <c r="N18" s="31"/>
      <c r="O18" s="221" t="str">
        <f>IF('Rekapitulácia stavby'!AN17="","",'Rekapitulácia stavby'!AN17)</f>
        <v/>
      </c>
      <c r="P18" s="188"/>
      <c r="Q18" s="31"/>
      <c r="R18" s="32"/>
    </row>
    <row r="19" spans="2:18" s="1" customFormat="1" ht="6.9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" customHeight="1">
      <c r="B20" s="30"/>
      <c r="C20" s="31"/>
      <c r="D20" s="25" t="s">
        <v>33</v>
      </c>
      <c r="E20" s="31"/>
      <c r="F20" s="31"/>
      <c r="G20" s="31"/>
      <c r="H20" s="31"/>
      <c r="I20" s="31"/>
      <c r="J20" s="31"/>
      <c r="K20" s="31"/>
      <c r="L20" s="31"/>
      <c r="M20" s="25" t="s">
        <v>25</v>
      </c>
      <c r="N20" s="31"/>
      <c r="O20" s="221" t="str">
        <f>IF('Rekapitulácia stavby'!AN19="","",'Rekapitulácia stavby'!AN19)</f>
        <v/>
      </c>
      <c r="P20" s="188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27</v>
      </c>
      <c r="N21" s="31"/>
      <c r="O21" s="221" t="str">
        <f>IF('Rekapitulácia stavby'!AN20="","",'Rekapitulácia stavby'!AN20)</f>
        <v/>
      </c>
      <c r="P21" s="188"/>
      <c r="Q21" s="31"/>
      <c r="R21" s="32"/>
    </row>
    <row r="22" spans="2:18" s="1" customFormat="1" ht="6.9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" customHeight="1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24" t="s">
        <v>18</v>
      </c>
      <c r="F24" s="188"/>
      <c r="G24" s="188"/>
      <c r="H24" s="188"/>
      <c r="I24" s="188"/>
      <c r="J24" s="188"/>
      <c r="K24" s="188"/>
      <c r="L24" s="188"/>
      <c r="M24" s="31"/>
      <c r="N24" s="31"/>
      <c r="O24" s="31"/>
      <c r="P24" s="31"/>
      <c r="Q24" s="31"/>
      <c r="R24" s="32"/>
    </row>
    <row r="25" spans="2:18" s="1" customFormat="1" ht="6.9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" customHeight="1">
      <c r="B27" s="30"/>
      <c r="C27" s="31"/>
      <c r="D27" s="114" t="s">
        <v>120</v>
      </c>
      <c r="E27" s="31"/>
      <c r="F27" s="31"/>
      <c r="G27" s="31"/>
      <c r="H27" s="31"/>
      <c r="I27" s="31"/>
      <c r="J27" s="31"/>
      <c r="K27" s="31"/>
      <c r="L27" s="31"/>
      <c r="M27" s="225">
        <f>N88</f>
        <v>0</v>
      </c>
      <c r="N27" s="188"/>
      <c r="O27" s="188"/>
      <c r="P27" s="188"/>
      <c r="Q27" s="31"/>
      <c r="R27" s="32"/>
    </row>
    <row r="28" spans="2:18" s="1" customFormat="1" ht="14.4" customHeight="1">
      <c r="B28" s="30"/>
      <c r="C28" s="31"/>
      <c r="D28" s="29" t="s">
        <v>110</v>
      </c>
      <c r="E28" s="31"/>
      <c r="F28" s="31"/>
      <c r="G28" s="31"/>
      <c r="H28" s="31"/>
      <c r="I28" s="31"/>
      <c r="J28" s="31"/>
      <c r="K28" s="31"/>
      <c r="L28" s="31"/>
      <c r="M28" s="225">
        <f>N98</f>
        <v>0</v>
      </c>
      <c r="N28" s="188"/>
      <c r="O28" s="188"/>
      <c r="P28" s="188"/>
      <c r="Q28" s="31"/>
      <c r="R28" s="32"/>
    </row>
    <row r="29" spans="2:18" s="1" customFormat="1" ht="6.9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37</v>
      </c>
      <c r="E30" s="31"/>
      <c r="F30" s="31"/>
      <c r="G30" s="31"/>
      <c r="H30" s="31"/>
      <c r="I30" s="31"/>
      <c r="J30" s="31"/>
      <c r="K30" s="31"/>
      <c r="L30" s="31"/>
      <c r="M30" s="263">
        <f>ROUND(M27+M28,2)</f>
        <v>0</v>
      </c>
      <c r="N30" s="188"/>
      <c r="O30" s="188"/>
      <c r="P30" s="188"/>
      <c r="Q30" s="31"/>
      <c r="R30" s="32"/>
    </row>
    <row r="31" spans="2:18" s="1" customFormat="1" ht="6.9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" customHeight="1">
      <c r="B32" s="30"/>
      <c r="C32" s="31"/>
      <c r="D32" s="37" t="s">
        <v>38</v>
      </c>
      <c r="E32" s="37" t="s">
        <v>39</v>
      </c>
      <c r="F32" s="38">
        <v>0.2</v>
      </c>
      <c r="G32" s="116" t="s">
        <v>40</v>
      </c>
      <c r="H32" s="261">
        <f>ROUND((((SUM(BE98:BE105)+SUM(BE123:BE191))+SUM(BE193:BE197))),2)</f>
        <v>0</v>
      </c>
      <c r="I32" s="188"/>
      <c r="J32" s="188"/>
      <c r="K32" s="31"/>
      <c r="L32" s="31"/>
      <c r="M32" s="261">
        <f>ROUND(((ROUND((SUM(BE98:BE105)+SUM(BE123:BE191)), 2)*F32)+SUM(BE193:BE197)*F32),2)</f>
        <v>0</v>
      </c>
      <c r="N32" s="188"/>
      <c r="O32" s="188"/>
      <c r="P32" s="188"/>
      <c r="Q32" s="31"/>
      <c r="R32" s="32"/>
    </row>
    <row r="33" spans="2:18" s="1" customFormat="1" ht="14.4" customHeight="1">
      <c r="B33" s="30"/>
      <c r="C33" s="31"/>
      <c r="D33" s="31"/>
      <c r="E33" s="37" t="s">
        <v>41</v>
      </c>
      <c r="F33" s="38">
        <v>0.2</v>
      </c>
      <c r="G33" s="116" t="s">
        <v>40</v>
      </c>
      <c r="H33" s="261">
        <f>ROUND((((SUM(BF98:BF105)+SUM(BF123:BF191))+SUM(BF193:BF197))),2)</f>
        <v>0</v>
      </c>
      <c r="I33" s="188"/>
      <c r="J33" s="188"/>
      <c r="K33" s="31"/>
      <c r="L33" s="31"/>
      <c r="M33" s="261">
        <f>ROUND(((ROUND((SUM(BF98:BF105)+SUM(BF123:BF191)), 2)*F33)+SUM(BF193:BF197)*F33),2)</f>
        <v>0</v>
      </c>
      <c r="N33" s="188"/>
      <c r="O33" s="188"/>
      <c r="P33" s="188"/>
      <c r="Q33" s="31"/>
      <c r="R33" s="32"/>
    </row>
    <row r="34" spans="2:18" s="1" customFormat="1" ht="14.4" hidden="1" customHeight="1">
      <c r="B34" s="30"/>
      <c r="C34" s="31"/>
      <c r="D34" s="31"/>
      <c r="E34" s="37" t="s">
        <v>42</v>
      </c>
      <c r="F34" s="38">
        <v>0.2</v>
      </c>
      <c r="G34" s="116" t="s">
        <v>40</v>
      </c>
      <c r="H34" s="261">
        <f>ROUND((((SUM(BG98:BG105)+SUM(BG123:BG191))+SUM(BG193:BG197))),2)</f>
        <v>0</v>
      </c>
      <c r="I34" s="188"/>
      <c r="J34" s="188"/>
      <c r="K34" s="31"/>
      <c r="L34" s="31"/>
      <c r="M34" s="261">
        <v>0</v>
      </c>
      <c r="N34" s="188"/>
      <c r="O34" s="188"/>
      <c r="P34" s="188"/>
      <c r="Q34" s="31"/>
      <c r="R34" s="32"/>
    </row>
    <row r="35" spans="2:18" s="1" customFormat="1" ht="14.4" hidden="1" customHeight="1">
      <c r="B35" s="30"/>
      <c r="C35" s="31"/>
      <c r="D35" s="31"/>
      <c r="E35" s="37" t="s">
        <v>43</v>
      </c>
      <c r="F35" s="38">
        <v>0.2</v>
      </c>
      <c r="G35" s="116" t="s">
        <v>40</v>
      </c>
      <c r="H35" s="261">
        <f>ROUND((((SUM(BH98:BH105)+SUM(BH123:BH191))+SUM(BH193:BH197))),2)</f>
        <v>0</v>
      </c>
      <c r="I35" s="188"/>
      <c r="J35" s="188"/>
      <c r="K35" s="31"/>
      <c r="L35" s="31"/>
      <c r="M35" s="261">
        <v>0</v>
      </c>
      <c r="N35" s="188"/>
      <c r="O35" s="188"/>
      <c r="P35" s="188"/>
      <c r="Q35" s="31"/>
      <c r="R35" s="32"/>
    </row>
    <row r="36" spans="2:18" s="1" customFormat="1" ht="14.4" hidden="1" customHeight="1">
      <c r="B36" s="30"/>
      <c r="C36" s="31"/>
      <c r="D36" s="31"/>
      <c r="E36" s="37" t="s">
        <v>44</v>
      </c>
      <c r="F36" s="38">
        <v>0</v>
      </c>
      <c r="G36" s="116" t="s">
        <v>40</v>
      </c>
      <c r="H36" s="261">
        <f>ROUND((((SUM(BI98:BI105)+SUM(BI123:BI191))+SUM(BI193:BI197))),2)</f>
        <v>0</v>
      </c>
      <c r="I36" s="188"/>
      <c r="J36" s="188"/>
      <c r="K36" s="31"/>
      <c r="L36" s="31"/>
      <c r="M36" s="261">
        <v>0</v>
      </c>
      <c r="N36" s="188"/>
      <c r="O36" s="188"/>
      <c r="P36" s="188"/>
      <c r="Q36" s="31"/>
      <c r="R36" s="32"/>
    </row>
    <row r="37" spans="2:18" s="1" customFormat="1" ht="6.9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45</v>
      </c>
      <c r="E38" s="75"/>
      <c r="F38" s="75"/>
      <c r="G38" s="118" t="s">
        <v>46</v>
      </c>
      <c r="H38" s="119" t="s">
        <v>47</v>
      </c>
      <c r="I38" s="75"/>
      <c r="J38" s="75"/>
      <c r="K38" s="75"/>
      <c r="L38" s="262">
        <f>SUM(M30:M36)</f>
        <v>0</v>
      </c>
      <c r="M38" s="200"/>
      <c r="N38" s="200"/>
      <c r="O38" s="200"/>
      <c r="P38" s="202"/>
      <c r="Q38" s="113"/>
      <c r="R38" s="32"/>
    </row>
    <row r="39" spans="2:18" s="1" customFormat="1" ht="14.4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4.4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4.4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4.4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21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21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21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21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21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21" s="1" customFormat="1" ht="14.4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21" s="1" customFormat="1" ht="14.4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21" s="1" customFormat="1" ht="6.9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" customHeight="1">
      <c r="B76" s="30"/>
      <c r="C76" s="192" t="s">
        <v>121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2"/>
      <c r="T76" s="123"/>
      <c r="U76" s="123"/>
    </row>
    <row r="77" spans="2:21" s="1" customFormat="1" ht="6.9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15</v>
      </c>
      <c r="D78" s="31"/>
      <c r="E78" s="31"/>
      <c r="F78" s="250" t="str">
        <f>F6</f>
        <v>Centrum voľného času Spektrum, ul. K. Novackého, Prievidza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31"/>
      <c r="R78" s="32"/>
      <c r="T78" s="123"/>
      <c r="U78" s="123"/>
    </row>
    <row r="79" spans="2:21" s="1" customFormat="1" ht="36.9" customHeight="1">
      <c r="B79" s="30"/>
      <c r="C79" s="64" t="s">
        <v>118</v>
      </c>
      <c r="D79" s="31"/>
      <c r="E79" s="31"/>
      <c r="F79" s="193" t="str">
        <f>F7</f>
        <v>1 Telocvičňa - Stroj - Telocvičňa Strojovňa ÚK</v>
      </c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31"/>
      <c r="R79" s="32"/>
      <c r="T79" s="123"/>
      <c r="U79" s="123"/>
    </row>
    <row r="80" spans="2:21" s="1" customFormat="1" ht="6.9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47" s="1" customFormat="1" ht="18" customHeight="1">
      <c r="B81" s="30"/>
      <c r="C81" s="25" t="s">
        <v>20</v>
      </c>
      <c r="D81" s="31"/>
      <c r="E81" s="31"/>
      <c r="F81" s="23" t="str">
        <f>F9</f>
        <v>Ul. K. Novackého, Prievidza</v>
      </c>
      <c r="G81" s="31"/>
      <c r="H81" s="31"/>
      <c r="I81" s="31"/>
      <c r="J81" s="31"/>
      <c r="K81" s="25" t="s">
        <v>22</v>
      </c>
      <c r="L81" s="31"/>
      <c r="M81" s="251" t="str">
        <f>IF(O9="","",O9)</f>
        <v>12. 2. 2017</v>
      </c>
      <c r="N81" s="188"/>
      <c r="O81" s="188"/>
      <c r="P81" s="188"/>
      <c r="Q81" s="31"/>
      <c r="R81" s="32"/>
      <c r="T81" s="123"/>
      <c r="U81" s="123"/>
    </row>
    <row r="82" spans="2:47" s="1" customFormat="1" ht="6.9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47" s="1" customFormat="1" ht="13.2">
      <c r="B83" s="30"/>
      <c r="C83" s="25" t="s">
        <v>24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30</v>
      </c>
      <c r="L83" s="31"/>
      <c r="M83" s="221" t="str">
        <f>E18</f>
        <v xml:space="preserve"> </v>
      </c>
      <c r="N83" s="188"/>
      <c r="O83" s="188"/>
      <c r="P83" s="188"/>
      <c r="Q83" s="188"/>
      <c r="R83" s="32"/>
      <c r="T83" s="123"/>
      <c r="U83" s="123"/>
    </row>
    <row r="84" spans="2:47" s="1" customFormat="1" ht="14.4" customHeight="1">
      <c r="B84" s="30"/>
      <c r="C84" s="25" t="s">
        <v>28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33</v>
      </c>
      <c r="L84" s="31"/>
      <c r="M84" s="221" t="str">
        <f>E21</f>
        <v xml:space="preserve"> </v>
      </c>
      <c r="N84" s="188"/>
      <c r="O84" s="188"/>
      <c r="P84" s="188"/>
      <c r="Q84" s="188"/>
      <c r="R84" s="32"/>
      <c r="T84" s="123"/>
      <c r="U84" s="123"/>
    </row>
    <row r="85" spans="2:47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47" s="1" customFormat="1" ht="29.25" customHeight="1">
      <c r="B86" s="30"/>
      <c r="C86" s="260" t="s">
        <v>122</v>
      </c>
      <c r="D86" s="249"/>
      <c r="E86" s="249"/>
      <c r="F86" s="249"/>
      <c r="G86" s="249"/>
      <c r="H86" s="113"/>
      <c r="I86" s="113"/>
      <c r="J86" s="113"/>
      <c r="K86" s="113"/>
      <c r="L86" s="113"/>
      <c r="M86" s="113"/>
      <c r="N86" s="260" t="s">
        <v>123</v>
      </c>
      <c r="O86" s="188"/>
      <c r="P86" s="188"/>
      <c r="Q86" s="188"/>
      <c r="R86" s="32"/>
      <c r="T86" s="123"/>
      <c r="U86" s="123"/>
    </row>
    <row r="87" spans="2:47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124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98">
        <f>N123</f>
        <v>0</v>
      </c>
      <c r="O88" s="188"/>
      <c r="P88" s="188"/>
      <c r="Q88" s="188"/>
      <c r="R88" s="32"/>
      <c r="T88" s="123"/>
      <c r="U88" s="123"/>
      <c r="AU88" s="13" t="s">
        <v>125</v>
      </c>
    </row>
    <row r="89" spans="2:47" s="6" customFormat="1" ht="24.9" customHeight="1">
      <c r="B89" s="125"/>
      <c r="C89" s="126"/>
      <c r="D89" s="127" t="s">
        <v>126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56">
        <f>N124</f>
        <v>0</v>
      </c>
      <c r="O89" s="257"/>
      <c r="P89" s="257"/>
      <c r="Q89" s="257"/>
      <c r="R89" s="128"/>
      <c r="T89" s="129"/>
      <c r="U89" s="129"/>
    </row>
    <row r="90" spans="2:47" s="7" customFormat="1" ht="19.95" customHeight="1">
      <c r="B90" s="130"/>
      <c r="C90" s="131"/>
      <c r="D90" s="101" t="s">
        <v>127</v>
      </c>
      <c r="E90" s="131"/>
      <c r="F90" s="131"/>
      <c r="G90" s="131"/>
      <c r="H90" s="131"/>
      <c r="I90" s="131"/>
      <c r="J90" s="131"/>
      <c r="K90" s="131"/>
      <c r="L90" s="131"/>
      <c r="M90" s="131"/>
      <c r="N90" s="189">
        <f>N125</f>
        <v>0</v>
      </c>
      <c r="O90" s="258"/>
      <c r="P90" s="258"/>
      <c r="Q90" s="258"/>
      <c r="R90" s="132"/>
      <c r="T90" s="133"/>
      <c r="U90" s="133"/>
    </row>
    <row r="91" spans="2:47" s="7" customFormat="1" ht="19.95" customHeight="1">
      <c r="B91" s="130"/>
      <c r="C91" s="131"/>
      <c r="D91" s="101" t="s">
        <v>128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89">
        <f>N134</f>
        <v>0</v>
      </c>
      <c r="O91" s="258"/>
      <c r="P91" s="258"/>
      <c r="Q91" s="258"/>
      <c r="R91" s="132"/>
      <c r="T91" s="133"/>
      <c r="U91" s="133"/>
    </row>
    <row r="92" spans="2:47" s="7" customFormat="1" ht="19.95" customHeight="1">
      <c r="B92" s="130"/>
      <c r="C92" s="131"/>
      <c r="D92" s="101" t="s">
        <v>129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89">
        <f>N150</f>
        <v>0</v>
      </c>
      <c r="O92" s="258"/>
      <c r="P92" s="258"/>
      <c r="Q92" s="258"/>
      <c r="R92" s="132"/>
      <c r="T92" s="133"/>
      <c r="U92" s="133"/>
    </row>
    <row r="93" spans="2:47" s="7" customFormat="1" ht="19.95" customHeight="1">
      <c r="B93" s="130"/>
      <c r="C93" s="131"/>
      <c r="D93" s="101" t="s">
        <v>130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89">
        <f>N157</f>
        <v>0</v>
      </c>
      <c r="O93" s="258"/>
      <c r="P93" s="258"/>
      <c r="Q93" s="258"/>
      <c r="R93" s="132"/>
      <c r="T93" s="133"/>
      <c r="U93" s="133"/>
    </row>
    <row r="94" spans="2:47" s="7" customFormat="1" ht="19.95" customHeight="1">
      <c r="B94" s="130"/>
      <c r="C94" s="131"/>
      <c r="D94" s="101" t="s">
        <v>131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89">
        <f>N187</f>
        <v>0</v>
      </c>
      <c r="O94" s="258"/>
      <c r="P94" s="258"/>
      <c r="Q94" s="258"/>
      <c r="R94" s="132"/>
      <c r="T94" s="133"/>
      <c r="U94" s="133"/>
    </row>
    <row r="95" spans="2:47" s="6" customFormat="1" ht="24.9" customHeight="1">
      <c r="B95" s="125"/>
      <c r="C95" s="126"/>
      <c r="D95" s="127" t="s">
        <v>132</v>
      </c>
      <c r="E95" s="126"/>
      <c r="F95" s="126"/>
      <c r="G95" s="126"/>
      <c r="H95" s="126"/>
      <c r="I95" s="126"/>
      <c r="J95" s="126"/>
      <c r="K95" s="126"/>
      <c r="L95" s="126"/>
      <c r="M95" s="126"/>
      <c r="N95" s="256">
        <f>N190</f>
        <v>0</v>
      </c>
      <c r="O95" s="257"/>
      <c r="P95" s="257"/>
      <c r="Q95" s="257"/>
      <c r="R95" s="128"/>
      <c r="T95" s="129"/>
      <c r="U95" s="129"/>
    </row>
    <row r="96" spans="2:47" s="6" customFormat="1" ht="21.75" customHeight="1">
      <c r="B96" s="125"/>
      <c r="C96" s="126"/>
      <c r="D96" s="127" t="s">
        <v>133</v>
      </c>
      <c r="E96" s="126"/>
      <c r="F96" s="126"/>
      <c r="G96" s="126"/>
      <c r="H96" s="126"/>
      <c r="I96" s="126"/>
      <c r="J96" s="126"/>
      <c r="K96" s="126"/>
      <c r="L96" s="126"/>
      <c r="M96" s="126"/>
      <c r="N96" s="231">
        <f>N192</f>
        <v>0</v>
      </c>
      <c r="O96" s="257"/>
      <c r="P96" s="257"/>
      <c r="Q96" s="257"/>
      <c r="R96" s="128"/>
      <c r="T96" s="129"/>
      <c r="U96" s="129"/>
    </row>
    <row r="97" spans="2:65" s="1" customFormat="1" ht="21.75" customHeight="1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2"/>
      <c r="T97" s="123"/>
      <c r="U97" s="123"/>
    </row>
    <row r="98" spans="2:65" s="1" customFormat="1" ht="29.25" customHeight="1">
      <c r="B98" s="30"/>
      <c r="C98" s="124" t="s">
        <v>134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259">
        <f>ROUND(N99+N100+N101+N102+N103+N104,2)</f>
        <v>0</v>
      </c>
      <c r="O98" s="188"/>
      <c r="P98" s="188"/>
      <c r="Q98" s="188"/>
      <c r="R98" s="32"/>
      <c r="T98" s="134"/>
      <c r="U98" s="135" t="s">
        <v>38</v>
      </c>
    </row>
    <row r="99" spans="2:65" s="1" customFormat="1" ht="18" customHeight="1">
      <c r="B99" s="30"/>
      <c r="C99" s="31"/>
      <c r="D99" s="196" t="s">
        <v>135</v>
      </c>
      <c r="E99" s="188"/>
      <c r="F99" s="188"/>
      <c r="G99" s="188"/>
      <c r="H99" s="188"/>
      <c r="I99" s="31"/>
      <c r="J99" s="31"/>
      <c r="K99" s="31"/>
      <c r="L99" s="31"/>
      <c r="M99" s="31"/>
      <c r="N99" s="187">
        <f>ROUND(N88*T99,2)</f>
        <v>0</v>
      </c>
      <c r="O99" s="188"/>
      <c r="P99" s="188"/>
      <c r="Q99" s="188"/>
      <c r="R99" s="32"/>
      <c r="S99" s="136"/>
      <c r="T99" s="73"/>
      <c r="U99" s="137" t="s">
        <v>41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136</v>
      </c>
      <c r="AZ99" s="138"/>
      <c r="BA99" s="138"/>
      <c r="BB99" s="138"/>
      <c r="BC99" s="138"/>
      <c r="BD99" s="138"/>
      <c r="BE99" s="140">
        <f t="shared" ref="BE99:BE104" si="0">IF(U99="základná",N99,0)</f>
        <v>0</v>
      </c>
      <c r="BF99" s="140">
        <f t="shared" ref="BF99:BF104" si="1">IF(U99="znížená",N99,0)</f>
        <v>0</v>
      </c>
      <c r="BG99" s="140">
        <f t="shared" ref="BG99:BG104" si="2">IF(U99="zákl. prenesená",N99,0)</f>
        <v>0</v>
      </c>
      <c r="BH99" s="140">
        <f t="shared" ref="BH99:BH104" si="3">IF(U99="zníž. prenesená",N99,0)</f>
        <v>0</v>
      </c>
      <c r="BI99" s="140">
        <f t="shared" ref="BI99:BI104" si="4">IF(U99="nulová",N99,0)</f>
        <v>0</v>
      </c>
      <c r="BJ99" s="139" t="s">
        <v>137</v>
      </c>
      <c r="BK99" s="138"/>
      <c r="BL99" s="138"/>
      <c r="BM99" s="138"/>
    </row>
    <row r="100" spans="2:65" s="1" customFormat="1" ht="18" customHeight="1">
      <c r="B100" s="30"/>
      <c r="C100" s="31"/>
      <c r="D100" s="196" t="s">
        <v>138</v>
      </c>
      <c r="E100" s="188"/>
      <c r="F100" s="188"/>
      <c r="G100" s="188"/>
      <c r="H100" s="188"/>
      <c r="I100" s="31"/>
      <c r="J100" s="31"/>
      <c r="K100" s="31"/>
      <c r="L100" s="31"/>
      <c r="M100" s="31"/>
      <c r="N100" s="187">
        <f>ROUND(N88*T100,2)</f>
        <v>0</v>
      </c>
      <c r="O100" s="188"/>
      <c r="P100" s="188"/>
      <c r="Q100" s="188"/>
      <c r="R100" s="32"/>
      <c r="S100" s="136"/>
      <c r="T100" s="73"/>
      <c r="U100" s="137" t="s">
        <v>41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136</v>
      </c>
      <c r="AZ100" s="138"/>
      <c r="BA100" s="138"/>
      <c r="BB100" s="138"/>
      <c r="BC100" s="138"/>
      <c r="BD100" s="138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137</v>
      </c>
      <c r="BK100" s="138"/>
      <c r="BL100" s="138"/>
      <c r="BM100" s="138"/>
    </row>
    <row r="101" spans="2:65" s="1" customFormat="1" ht="18" customHeight="1">
      <c r="B101" s="30"/>
      <c r="C101" s="31"/>
      <c r="D101" s="196" t="s">
        <v>139</v>
      </c>
      <c r="E101" s="188"/>
      <c r="F101" s="188"/>
      <c r="G101" s="188"/>
      <c r="H101" s="188"/>
      <c r="I101" s="31"/>
      <c r="J101" s="31"/>
      <c r="K101" s="31"/>
      <c r="L101" s="31"/>
      <c r="M101" s="31"/>
      <c r="N101" s="187">
        <f>ROUND(N88*T101,2)</f>
        <v>0</v>
      </c>
      <c r="O101" s="188"/>
      <c r="P101" s="188"/>
      <c r="Q101" s="188"/>
      <c r="R101" s="32"/>
      <c r="S101" s="136"/>
      <c r="T101" s="73"/>
      <c r="U101" s="137" t="s">
        <v>41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9" t="s">
        <v>136</v>
      </c>
      <c r="AZ101" s="138"/>
      <c r="BA101" s="138"/>
      <c r="BB101" s="138"/>
      <c r="BC101" s="138"/>
      <c r="BD101" s="138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137</v>
      </c>
      <c r="BK101" s="138"/>
      <c r="BL101" s="138"/>
      <c r="BM101" s="138"/>
    </row>
    <row r="102" spans="2:65" s="1" customFormat="1" ht="18" customHeight="1">
      <c r="B102" s="30"/>
      <c r="C102" s="31"/>
      <c r="D102" s="196" t="s">
        <v>140</v>
      </c>
      <c r="E102" s="188"/>
      <c r="F102" s="188"/>
      <c r="G102" s="188"/>
      <c r="H102" s="188"/>
      <c r="I102" s="31"/>
      <c r="J102" s="31"/>
      <c r="K102" s="31"/>
      <c r="L102" s="31"/>
      <c r="M102" s="31"/>
      <c r="N102" s="187">
        <f>ROUND(N88*T102,2)</f>
        <v>0</v>
      </c>
      <c r="O102" s="188"/>
      <c r="P102" s="188"/>
      <c r="Q102" s="188"/>
      <c r="R102" s="32"/>
      <c r="S102" s="136"/>
      <c r="T102" s="73"/>
      <c r="U102" s="137" t="s">
        <v>41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136</v>
      </c>
      <c r="AZ102" s="138"/>
      <c r="BA102" s="138"/>
      <c r="BB102" s="138"/>
      <c r="BC102" s="138"/>
      <c r="BD102" s="138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137</v>
      </c>
      <c r="BK102" s="138"/>
      <c r="BL102" s="138"/>
      <c r="BM102" s="138"/>
    </row>
    <row r="103" spans="2:65" s="1" customFormat="1" ht="18" customHeight="1">
      <c r="B103" s="30"/>
      <c r="C103" s="31"/>
      <c r="D103" s="196" t="s">
        <v>141</v>
      </c>
      <c r="E103" s="188"/>
      <c r="F103" s="188"/>
      <c r="G103" s="188"/>
      <c r="H103" s="188"/>
      <c r="I103" s="31"/>
      <c r="J103" s="31"/>
      <c r="K103" s="31"/>
      <c r="L103" s="31"/>
      <c r="M103" s="31"/>
      <c r="N103" s="187">
        <f>ROUND(N88*T103,2)</f>
        <v>0</v>
      </c>
      <c r="O103" s="188"/>
      <c r="P103" s="188"/>
      <c r="Q103" s="188"/>
      <c r="R103" s="32"/>
      <c r="S103" s="136"/>
      <c r="T103" s="73"/>
      <c r="U103" s="137" t="s">
        <v>41</v>
      </c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9" t="s">
        <v>136</v>
      </c>
      <c r="AZ103" s="138"/>
      <c r="BA103" s="138"/>
      <c r="BB103" s="138"/>
      <c r="BC103" s="138"/>
      <c r="BD103" s="138"/>
      <c r="BE103" s="140">
        <f t="shared" si="0"/>
        <v>0</v>
      </c>
      <c r="BF103" s="140">
        <f t="shared" si="1"/>
        <v>0</v>
      </c>
      <c r="BG103" s="140">
        <f t="shared" si="2"/>
        <v>0</v>
      </c>
      <c r="BH103" s="140">
        <f t="shared" si="3"/>
        <v>0</v>
      </c>
      <c r="BI103" s="140">
        <f t="shared" si="4"/>
        <v>0</v>
      </c>
      <c r="BJ103" s="139" t="s">
        <v>137</v>
      </c>
      <c r="BK103" s="138"/>
      <c r="BL103" s="138"/>
      <c r="BM103" s="138"/>
    </row>
    <row r="104" spans="2:65" s="1" customFormat="1" ht="18" customHeight="1">
      <c r="B104" s="30"/>
      <c r="C104" s="31"/>
      <c r="D104" s="101" t="s">
        <v>142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187">
        <f>ROUND(N88*T104,2)</f>
        <v>0</v>
      </c>
      <c r="O104" s="188"/>
      <c r="P104" s="188"/>
      <c r="Q104" s="188"/>
      <c r="R104" s="32"/>
      <c r="S104" s="136"/>
      <c r="T104" s="141"/>
      <c r="U104" s="142" t="s">
        <v>41</v>
      </c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9" t="s">
        <v>143</v>
      </c>
      <c r="AZ104" s="138"/>
      <c r="BA104" s="138"/>
      <c r="BB104" s="138"/>
      <c r="BC104" s="138"/>
      <c r="BD104" s="138"/>
      <c r="BE104" s="140">
        <f t="shared" si="0"/>
        <v>0</v>
      </c>
      <c r="BF104" s="140">
        <f t="shared" si="1"/>
        <v>0</v>
      </c>
      <c r="BG104" s="140">
        <f t="shared" si="2"/>
        <v>0</v>
      </c>
      <c r="BH104" s="140">
        <f t="shared" si="3"/>
        <v>0</v>
      </c>
      <c r="BI104" s="140">
        <f t="shared" si="4"/>
        <v>0</v>
      </c>
      <c r="BJ104" s="139" t="s">
        <v>137</v>
      </c>
      <c r="BK104" s="138"/>
      <c r="BL104" s="138"/>
      <c r="BM104" s="138"/>
    </row>
    <row r="105" spans="2:65" s="1" customFormat="1"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2"/>
      <c r="T105" s="123"/>
      <c r="U105" s="123"/>
    </row>
    <row r="106" spans="2:65" s="1" customFormat="1" ht="29.25" customHeight="1">
      <c r="B106" s="30"/>
      <c r="C106" s="112" t="s">
        <v>115</v>
      </c>
      <c r="D106" s="113"/>
      <c r="E106" s="113"/>
      <c r="F106" s="113"/>
      <c r="G106" s="113"/>
      <c r="H106" s="113"/>
      <c r="I106" s="113"/>
      <c r="J106" s="113"/>
      <c r="K106" s="113"/>
      <c r="L106" s="184">
        <f>ROUND(SUM(N88+N98),2)</f>
        <v>0</v>
      </c>
      <c r="M106" s="249"/>
      <c r="N106" s="249"/>
      <c r="O106" s="249"/>
      <c r="P106" s="249"/>
      <c r="Q106" s="249"/>
      <c r="R106" s="32"/>
      <c r="T106" s="123"/>
      <c r="U106" s="123"/>
    </row>
    <row r="107" spans="2:65" s="1" customFormat="1" ht="6.9" customHeight="1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6"/>
      <c r="T107" s="123"/>
      <c r="U107" s="123"/>
    </row>
    <row r="111" spans="2:65" s="1" customFormat="1" ht="6.9" customHeight="1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9"/>
    </row>
    <row r="112" spans="2:65" s="1" customFormat="1" ht="36.9" customHeight="1">
      <c r="B112" s="30"/>
      <c r="C112" s="192" t="s">
        <v>144</v>
      </c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32"/>
    </row>
    <row r="113" spans="2:65" s="1" customFormat="1" ht="6.9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65" s="1" customFormat="1" ht="30" customHeight="1">
      <c r="B114" s="30"/>
      <c r="C114" s="25" t="s">
        <v>15</v>
      </c>
      <c r="D114" s="31"/>
      <c r="E114" s="31"/>
      <c r="F114" s="250" t="str">
        <f>F6</f>
        <v>Centrum voľného času Spektrum, ul. K. Novackého, Prievidza</v>
      </c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31"/>
      <c r="R114" s="32"/>
    </row>
    <row r="115" spans="2:65" s="1" customFormat="1" ht="36.9" customHeight="1">
      <c r="B115" s="30"/>
      <c r="C115" s="64" t="s">
        <v>118</v>
      </c>
      <c r="D115" s="31"/>
      <c r="E115" s="31"/>
      <c r="F115" s="193" t="str">
        <f>F7</f>
        <v>1 Telocvičňa - Stroj - Telocvičňa Strojovňa ÚK</v>
      </c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31"/>
      <c r="R115" s="32"/>
    </row>
    <row r="116" spans="2:65" s="1" customFormat="1" ht="6.9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65" s="1" customFormat="1" ht="18" customHeight="1">
      <c r="B117" s="30"/>
      <c r="C117" s="25" t="s">
        <v>20</v>
      </c>
      <c r="D117" s="31"/>
      <c r="E117" s="31"/>
      <c r="F117" s="23" t="str">
        <f>F9</f>
        <v>Ul. K. Novackého, Prievidza</v>
      </c>
      <c r="G117" s="31"/>
      <c r="H117" s="31"/>
      <c r="I117" s="31"/>
      <c r="J117" s="31"/>
      <c r="K117" s="25" t="s">
        <v>22</v>
      </c>
      <c r="L117" s="31"/>
      <c r="M117" s="251" t="str">
        <f>IF(O9="","",O9)</f>
        <v>12. 2. 2017</v>
      </c>
      <c r="N117" s="188"/>
      <c r="O117" s="188"/>
      <c r="P117" s="188"/>
      <c r="Q117" s="31"/>
      <c r="R117" s="32"/>
    </row>
    <row r="118" spans="2:65" s="1" customFormat="1" ht="6.9" customHeight="1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65" s="1" customFormat="1" ht="13.2">
      <c r="B119" s="30"/>
      <c r="C119" s="25" t="s">
        <v>24</v>
      </c>
      <c r="D119" s="31"/>
      <c r="E119" s="31"/>
      <c r="F119" s="23" t="str">
        <f>E12</f>
        <v xml:space="preserve"> </v>
      </c>
      <c r="G119" s="31"/>
      <c r="H119" s="31"/>
      <c r="I119" s="31"/>
      <c r="J119" s="31"/>
      <c r="K119" s="25" t="s">
        <v>30</v>
      </c>
      <c r="L119" s="31"/>
      <c r="M119" s="221" t="str">
        <f>E18</f>
        <v xml:space="preserve"> </v>
      </c>
      <c r="N119" s="188"/>
      <c r="O119" s="188"/>
      <c r="P119" s="188"/>
      <c r="Q119" s="188"/>
      <c r="R119" s="32"/>
    </row>
    <row r="120" spans="2:65" s="1" customFormat="1" ht="14.4" customHeight="1">
      <c r="B120" s="30"/>
      <c r="C120" s="25" t="s">
        <v>28</v>
      </c>
      <c r="D120" s="31"/>
      <c r="E120" s="31"/>
      <c r="F120" s="23" t="str">
        <f>IF(E15="","",E15)</f>
        <v>Vyplň údaj</v>
      </c>
      <c r="G120" s="31"/>
      <c r="H120" s="31"/>
      <c r="I120" s="31"/>
      <c r="J120" s="31"/>
      <c r="K120" s="25" t="s">
        <v>33</v>
      </c>
      <c r="L120" s="31"/>
      <c r="M120" s="221" t="str">
        <f>E21</f>
        <v xml:space="preserve"> </v>
      </c>
      <c r="N120" s="188"/>
      <c r="O120" s="188"/>
      <c r="P120" s="188"/>
      <c r="Q120" s="188"/>
      <c r="R120" s="32"/>
    </row>
    <row r="121" spans="2:65" s="1" customFormat="1" ht="10.35" customHeight="1"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2"/>
    </row>
    <row r="122" spans="2:65" s="8" customFormat="1" ht="29.25" customHeight="1">
      <c r="B122" s="143"/>
      <c r="C122" s="144" t="s">
        <v>145</v>
      </c>
      <c r="D122" s="145" t="s">
        <v>146</v>
      </c>
      <c r="E122" s="145" t="s">
        <v>56</v>
      </c>
      <c r="F122" s="252" t="s">
        <v>147</v>
      </c>
      <c r="G122" s="253"/>
      <c r="H122" s="253"/>
      <c r="I122" s="253"/>
      <c r="J122" s="145" t="s">
        <v>148</v>
      </c>
      <c r="K122" s="145" t="s">
        <v>149</v>
      </c>
      <c r="L122" s="254" t="s">
        <v>150</v>
      </c>
      <c r="M122" s="253"/>
      <c r="N122" s="252" t="s">
        <v>123</v>
      </c>
      <c r="O122" s="253"/>
      <c r="P122" s="253"/>
      <c r="Q122" s="255"/>
      <c r="R122" s="146"/>
      <c r="T122" s="76" t="s">
        <v>151</v>
      </c>
      <c r="U122" s="77" t="s">
        <v>38</v>
      </c>
      <c r="V122" s="77" t="s">
        <v>152</v>
      </c>
      <c r="W122" s="77" t="s">
        <v>153</v>
      </c>
      <c r="X122" s="77" t="s">
        <v>154</v>
      </c>
      <c r="Y122" s="77" t="s">
        <v>155</v>
      </c>
      <c r="Z122" s="77" t="s">
        <v>156</v>
      </c>
      <c r="AA122" s="78" t="s">
        <v>157</v>
      </c>
    </row>
    <row r="123" spans="2:65" s="1" customFormat="1" ht="29.25" customHeight="1">
      <c r="B123" s="30"/>
      <c r="C123" s="80" t="s">
        <v>120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229">
        <f>BK123</f>
        <v>0</v>
      </c>
      <c r="O123" s="230"/>
      <c r="P123" s="230"/>
      <c r="Q123" s="230"/>
      <c r="R123" s="32"/>
      <c r="T123" s="79"/>
      <c r="U123" s="46"/>
      <c r="V123" s="46"/>
      <c r="W123" s="147">
        <f>W124+W190+W192</f>
        <v>0</v>
      </c>
      <c r="X123" s="46"/>
      <c r="Y123" s="147">
        <f>Y124+Y190+Y192</f>
        <v>0.55609140000000012</v>
      </c>
      <c r="Z123" s="46"/>
      <c r="AA123" s="148">
        <f>AA124+AA190+AA192</f>
        <v>0.50046400000000002</v>
      </c>
      <c r="AT123" s="13" t="s">
        <v>73</v>
      </c>
      <c r="AU123" s="13" t="s">
        <v>125</v>
      </c>
      <c r="BK123" s="149">
        <f>BK124+BK190+BK192</f>
        <v>0</v>
      </c>
    </row>
    <row r="124" spans="2:65" s="9" customFormat="1" ht="37.35" customHeight="1">
      <c r="B124" s="150"/>
      <c r="C124" s="151"/>
      <c r="D124" s="152" t="s">
        <v>126</v>
      </c>
      <c r="E124" s="152"/>
      <c r="F124" s="152"/>
      <c r="G124" s="152"/>
      <c r="H124" s="152"/>
      <c r="I124" s="152"/>
      <c r="J124" s="152"/>
      <c r="K124" s="152"/>
      <c r="L124" s="152"/>
      <c r="M124" s="152"/>
      <c r="N124" s="231">
        <f>BK124</f>
        <v>0</v>
      </c>
      <c r="O124" s="232"/>
      <c r="P124" s="232"/>
      <c r="Q124" s="232"/>
      <c r="R124" s="153"/>
      <c r="T124" s="154"/>
      <c r="U124" s="151"/>
      <c r="V124" s="151"/>
      <c r="W124" s="155">
        <f>W125+W134+W150+W157+W187</f>
        <v>0</v>
      </c>
      <c r="X124" s="151"/>
      <c r="Y124" s="155">
        <f>Y125+Y134+Y150+Y157+Y187</f>
        <v>0.55609140000000012</v>
      </c>
      <c r="Z124" s="151"/>
      <c r="AA124" s="156">
        <f>AA125+AA134+AA150+AA157+AA187</f>
        <v>0.50046400000000002</v>
      </c>
      <c r="AR124" s="157" t="s">
        <v>137</v>
      </c>
      <c r="AT124" s="158" t="s">
        <v>73</v>
      </c>
      <c r="AU124" s="158" t="s">
        <v>74</v>
      </c>
      <c r="AY124" s="157" t="s">
        <v>158</v>
      </c>
      <c r="BK124" s="159">
        <f>BK125+BK134+BK150+BK157+BK187</f>
        <v>0</v>
      </c>
    </row>
    <row r="125" spans="2:65" s="9" customFormat="1" ht="19.95" customHeight="1">
      <c r="B125" s="150"/>
      <c r="C125" s="151"/>
      <c r="D125" s="160" t="s">
        <v>127</v>
      </c>
      <c r="E125" s="160"/>
      <c r="F125" s="160"/>
      <c r="G125" s="160"/>
      <c r="H125" s="160"/>
      <c r="I125" s="160"/>
      <c r="J125" s="160"/>
      <c r="K125" s="160"/>
      <c r="L125" s="160"/>
      <c r="M125" s="160"/>
      <c r="N125" s="233">
        <f>BK125</f>
        <v>0</v>
      </c>
      <c r="O125" s="234"/>
      <c r="P125" s="234"/>
      <c r="Q125" s="234"/>
      <c r="R125" s="153"/>
      <c r="T125" s="154"/>
      <c r="U125" s="151"/>
      <c r="V125" s="151"/>
      <c r="W125" s="155">
        <f>SUM(W126:W133)</f>
        <v>0</v>
      </c>
      <c r="X125" s="151"/>
      <c r="Y125" s="155">
        <f>SUM(Y126:Y133)</f>
        <v>1.5114E-3</v>
      </c>
      <c r="Z125" s="151"/>
      <c r="AA125" s="156">
        <f>SUM(AA126:AA133)</f>
        <v>0</v>
      </c>
      <c r="AR125" s="157" t="s">
        <v>137</v>
      </c>
      <c r="AT125" s="158" t="s">
        <v>73</v>
      </c>
      <c r="AU125" s="158" t="s">
        <v>81</v>
      </c>
      <c r="AY125" s="157" t="s">
        <v>158</v>
      </c>
      <c r="BK125" s="159">
        <f>SUM(BK126:BK133)</f>
        <v>0</v>
      </c>
    </row>
    <row r="126" spans="2:65" s="1" customFormat="1" ht="31.5" customHeight="1">
      <c r="B126" s="30"/>
      <c r="C126" s="161" t="s">
        <v>159</v>
      </c>
      <c r="D126" s="161" t="s">
        <v>160</v>
      </c>
      <c r="E126" s="162" t="s">
        <v>161</v>
      </c>
      <c r="F126" s="241" t="s">
        <v>162</v>
      </c>
      <c r="G126" s="242"/>
      <c r="H126" s="242"/>
      <c r="I126" s="242"/>
      <c r="J126" s="163" t="s">
        <v>163</v>
      </c>
      <c r="K126" s="164">
        <v>13.26</v>
      </c>
      <c r="L126" s="243">
        <v>0</v>
      </c>
      <c r="M126" s="242"/>
      <c r="N126" s="244">
        <f t="shared" ref="N126:N133" si="5">ROUND(L126*K126,3)</f>
        <v>0</v>
      </c>
      <c r="O126" s="238"/>
      <c r="P126" s="238"/>
      <c r="Q126" s="238"/>
      <c r="R126" s="32"/>
      <c r="T126" s="165" t="s">
        <v>18</v>
      </c>
      <c r="U126" s="39" t="s">
        <v>41</v>
      </c>
      <c r="V126" s="31"/>
      <c r="W126" s="166">
        <f t="shared" ref="W126:W133" si="6">V126*K126</f>
        <v>0</v>
      </c>
      <c r="X126" s="166">
        <v>3.0000000000000001E-5</v>
      </c>
      <c r="Y126" s="166">
        <f t="shared" ref="Y126:Y133" si="7">X126*K126</f>
        <v>3.9780000000000002E-4</v>
      </c>
      <c r="Z126" s="166">
        <v>0</v>
      </c>
      <c r="AA126" s="167">
        <f t="shared" ref="AA126:AA133" si="8">Z126*K126</f>
        <v>0</v>
      </c>
      <c r="AR126" s="13" t="s">
        <v>164</v>
      </c>
      <c r="AT126" s="13" t="s">
        <v>160</v>
      </c>
      <c r="AU126" s="13" t="s">
        <v>137</v>
      </c>
      <c r="AY126" s="13" t="s">
        <v>158</v>
      </c>
      <c r="BE126" s="105">
        <f t="shared" ref="BE126:BE133" si="9">IF(U126="základná",N126,0)</f>
        <v>0</v>
      </c>
      <c r="BF126" s="105">
        <f t="shared" ref="BF126:BF133" si="10">IF(U126="znížená",N126,0)</f>
        <v>0</v>
      </c>
      <c r="BG126" s="105">
        <f t="shared" ref="BG126:BG133" si="11">IF(U126="zákl. prenesená",N126,0)</f>
        <v>0</v>
      </c>
      <c r="BH126" s="105">
        <f t="shared" ref="BH126:BH133" si="12">IF(U126="zníž. prenesená",N126,0)</f>
        <v>0</v>
      </c>
      <c r="BI126" s="105">
        <f t="shared" ref="BI126:BI133" si="13">IF(U126="nulová",N126,0)</f>
        <v>0</v>
      </c>
      <c r="BJ126" s="13" t="s">
        <v>137</v>
      </c>
      <c r="BK126" s="168">
        <f t="shared" ref="BK126:BK133" si="14">ROUND(L126*K126,3)</f>
        <v>0</v>
      </c>
      <c r="BL126" s="13" t="s">
        <v>165</v>
      </c>
      <c r="BM126" s="13" t="s">
        <v>166</v>
      </c>
    </row>
    <row r="127" spans="2:65" s="1" customFormat="1" ht="31.5" customHeight="1">
      <c r="B127" s="30"/>
      <c r="C127" s="161" t="s">
        <v>167</v>
      </c>
      <c r="D127" s="161" t="s">
        <v>160</v>
      </c>
      <c r="E127" s="162" t="s">
        <v>168</v>
      </c>
      <c r="F127" s="241" t="s">
        <v>169</v>
      </c>
      <c r="G127" s="242"/>
      <c r="H127" s="242"/>
      <c r="I127" s="242"/>
      <c r="J127" s="163" t="s">
        <v>163</v>
      </c>
      <c r="K127" s="164">
        <v>6.12</v>
      </c>
      <c r="L127" s="243">
        <v>0</v>
      </c>
      <c r="M127" s="242"/>
      <c r="N127" s="244">
        <f t="shared" si="5"/>
        <v>0</v>
      </c>
      <c r="O127" s="238"/>
      <c r="P127" s="238"/>
      <c r="Q127" s="238"/>
      <c r="R127" s="32"/>
      <c r="T127" s="165" t="s">
        <v>18</v>
      </c>
      <c r="U127" s="39" t="s">
        <v>41</v>
      </c>
      <c r="V127" s="31"/>
      <c r="W127" s="166">
        <f t="shared" si="6"/>
        <v>0</v>
      </c>
      <c r="X127" s="166">
        <v>3.0000000000000001E-5</v>
      </c>
      <c r="Y127" s="166">
        <f t="shared" si="7"/>
        <v>1.8360000000000002E-4</v>
      </c>
      <c r="Z127" s="166">
        <v>0</v>
      </c>
      <c r="AA127" s="167">
        <f t="shared" si="8"/>
        <v>0</v>
      </c>
      <c r="AR127" s="13" t="s">
        <v>164</v>
      </c>
      <c r="AT127" s="13" t="s">
        <v>160</v>
      </c>
      <c r="AU127" s="13" t="s">
        <v>137</v>
      </c>
      <c r="AY127" s="13" t="s">
        <v>158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3" t="s">
        <v>137</v>
      </c>
      <c r="BK127" s="168">
        <f t="shared" si="14"/>
        <v>0</v>
      </c>
      <c r="BL127" s="13" t="s">
        <v>165</v>
      </c>
      <c r="BM127" s="13" t="s">
        <v>170</v>
      </c>
    </row>
    <row r="128" spans="2:65" s="1" customFormat="1" ht="31.5" customHeight="1">
      <c r="B128" s="30"/>
      <c r="C128" s="161" t="s">
        <v>171</v>
      </c>
      <c r="D128" s="161" t="s">
        <v>160</v>
      </c>
      <c r="E128" s="162" t="s">
        <v>172</v>
      </c>
      <c r="F128" s="241" t="s">
        <v>173</v>
      </c>
      <c r="G128" s="242"/>
      <c r="H128" s="242"/>
      <c r="I128" s="242"/>
      <c r="J128" s="163" t="s">
        <v>163</v>
      </c>
      <c r="K128" s="164">
        <v>5.0999999999999996</v>
      </c>
      <c r="L128" s="243">
        <v>0</v>
      </c>
      <c r="M128" s="242"/>
      <c r="N128" s="244">
        <f t="shared" si="5"/>
        <v>0</v>
      </c>
      <c r="O128" s="238"/>
      <c r="P128" s="238"/>
      <c r="Q128" s="238"/>
      <c r="R128" s="32"/>
      <c r="T128" s="165" t="s">
        <v>18</v>
      </c>
      <c r="U128" s="39" t="s">
        <v>41</v>
      </c>
      <c r="V128" s="31"/>
      <c r="W128" s="166">
        <f t="shared" si="6"/>
        <v>0</v>
      </c>
      <c r="X128" s="166">
        <v>4.0000000000000003E-5</v>
      </c>
      <c r="Y128" s="166">
        <f t="shared" si="7"/>
        <v>2.04E-4</v>
      </c>
      <c r="Z128" s="166">
        <v>0</v>
      </c>
      <c r="AA128" s="167">
        <f t="shared" si="8"/>
        <v>0</v>
      </c>
      <c r="AR128" s="13" t="s">
        <v>164</v>
      </c>
      <c r="AT128" s="13" t="s">
        <v>160</v>
      </c>
      <c r="AU128" s="13" t="s">
        <v>137</v>
      </c>
      <c r="AY128" s="13" t="s">
        <v>158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3" t="s">
        <v>137</v>
      </c>
      <c r="BK128" s="168">
        <f t="shared" si="14"/>
        <v>0</v>
      </c>
      <c r="BL128" s="13" t="s">
        <v>165</v>
      </c>
      <c r="BM128" s="13" t="s">
        <v>174</v>
      </c>
    </row>
    <row r="129" spans="2:65" s="1" customFormat="1" ht="31.5" customHeight="1">
      <c r="B129" s="30"/>
      <c r="C129" s="161" t="s">
        <v>175</v>
      </c>
      <c r="D129" s="161" t="s">
        <v>160</v>
      </c>
      <c r="E129" s="162" t="s">
        <v>176</v>
      </c>
      <c r="F129" s="241" t="s">
        <v>177</v>
      </c>
      <c r="G129" s="242"/>
      <c r="H129" s="242"/>
      <c r="I129" s="242"/>
      <c r="J129" s="163" t="s">
        <v>163</v>
      </c>
      <c r="K129" s="164">
        <v>3.1</v>
      </c>
      <c r="L129" s="243">
        <v>0</v>
      </c>
      <c r="M129" s="242"/>
      <c r="N129" s="244">
        <f t="shared" si="5"/>
        <v>0</v>
      </c>
      <c r="O129" s="238"/>
      <c r="P129" s="238"/>
      <c r="Q129" s="238"/>
      <c r="R129" s="32"/>
      <c r="T129" s="165" t="s">
        <v>18</v>
      </c>
      <c r="U129" s="39" t="s">
        <v>41</v>
      </c>
      <c r="V129" s="31"/>
      <c r="W129" s="166">
        <f t="shared" si="6"/>
        <v>0</v>
      </c>
      <c r="X129" s="166">
        <v>6.0000000000000002E-5</v>
      </c>
      <c r="Y129" s="166">
        <f t="shared" si="7"/>
        <v>1.8600000000000002E-4</v>
      </c>
      <c r="Z129" s="166">
        <v>0</v>
      </c>
      <c r="AA129" s="167">
        <f t="shared" si="8"/>
        <v>0</v>
      </c>
      <c r="AR129" s="13" t="s">
        <v>164</v>
      </c>
      <c r="AT129" s="13" t="s">
        <v>160</v>
      </c>
      <c r="AU129" s="13" t="s">
        <v>137</v>
      </c>
      <c r="AY129" s="13" t="s">
        <v>158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3" t="s">
        <v>137</v>
      </c>
      <c r="BK129" s="168">
        <f t="shared" si="14"/>
        <v>0</v>
      </c>
      <c r="BL129" s="13" t="s">
        <v>165</v>
      </c>
      <c r="BM129" s="13" t="s">
        <v>178</v>
      </c>
    </row>
    <row r="130" spans="2:65" s="1" customFormat="1" ht="31.5" customHeight="1">
      <c r="B130" s="30"/>
      <c r="C130" s="169" t="s">
        <v>179</v>
      </c>
      <c r="D130" s="169" t="s">
        <v>180</v>
      </c>
      <c r="E130" s="170" t="s">
        <v>181</v>
      </c>
      <c r="F130" s="237" t="s">
        <v>182</v>
      </c>
      <c r="G130" s="238"/>
      <c r="H130" s="238"/>
      <c r="I130" s="238"/>
      <c r="J130" s="171" t="s">
        <v>163</v>
      </c>
      <c r="K130" s="172">
        <v>19</v>
      </c>
      <c r="L130" s="239">
        <v>0</v>
      </c>
      <c r="M130" s="238"/>
      <c r="N130" s="240">
        <f t="shared" si="5"/>
        <v>0</v>
      </c>
      <c r="O130" s="238"/>
      <c r="P130" s="238"/>
      <c r="Q130" s="238"/>
      <c r="R130" s="32"/>
      <c r="T130" s="165" t="s">
        <v>18</v>
      </c>
      <c r="U130" s="39" t="s">
        <v>41</v>
      </c>
      <c r="V130" s="31"/>
      <c r="W130" s="166">
        <f t="shared" si="6"/>
        <v>0</v>
      </c>
      <c r="X130" s="166">
        <v>2.0000000000000002E-5</v>
      </c>
      <c r="Y130" s="166">
        <f t="shared" si="7"/>
        <v>3.8000000000000002E-4</v>
      </c>
      <c r="Z130" s="166">
        <v>0</v>
      </c>
      <c r="AA130" s="167">
        <f t="shared" si="8"/>
        <v>0</v>
      </c>
      <c r="AR130" s="13" t="s">
        <v>183</v>
      </c>
      <c r="AT130" s="13" t="s">
        <v>180</v>
      </c>
      <c r="AU130" s="13" t="s">
        <v>137</v>
      </c>
      <c r="AY130" s="13" t="s">
        <v>158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3" t="s">
        <v>137</v>
      </c>
      <c r="BK130" s="168">
        <f t="shared" si="14"/>
        <v>0</v>
      </c>
      <c r="BL130" s="13" t="s">
        <v>183</v>
      </c>
      <c r="BM130" s="13" t="s">
        <v>184</v>
      </c>
    </row>
    <row r="131" spans="2:65" s="1" customFormat="1" ht="31.5" customHeight="1">
      <c r="B131" s="30"/>
      <c r="C131" s="169" t="s">
        <v>185</v>
      </c>
      <c r="D131" s="169" t="s">
        <v>180</v>
      </c>
      <c r="E131" s="170" t="s">
        <v>186</v>
      </c>
      <c r="F131" s="237" t="s">
        <v>187</v>
      </c>
      <c r="G131" s="238"/>
      <c r="H131" s="238"/>
      <c r="I131" s="238"/>
      <c r="J131" s="171" t="s">
        <v>163</v>
      </c>
      <c r="K131" s="172">
        <v>8</v>
      </c>
      <c r="L131" s="239">
        <v>0</v>
      </c>
      <c r="M131" s="238"/>
      <c r="N131" s="240">
        <f t="shared" si="5"/>
        <v>0</v>
      </c>
      <c r="O131" s="238"/>
      <c r="P131" s="238"/>
      <c r="Q131" s="238"/>
      <c r="R131" s="32"/>
      <c r="T131" s="165" t="s">
        <v>18</v>
      </c>
      <c r="U131" s="39" t="s">
        <v>41</v>
      </c>
      <c r="V131" s="31"/>
      <c r="W131" s="166">
        <f t="shared" si="6"/>
        <v>0</v>
      </c>
      <c r="X131" s="166">
        <v>2.0000000000000002E-5</v>
      </c>
      <c r="Y131" s="166">
        <f t="shared" si="7"/>
        <v>1.6000000000000001E-4</v>
      </c>
      <c r="Z131" s="166">
        <v>0</v>
      </c>
      <c r="AA131" s="167">
        <f t="shared" si="8"/>
        <v>0</v>
      </c>
      <c r="AR131" s="13" t="s">
        <v>183</v>
      </c>
      <c r="AT131" s="13" t="s">
        <v>180</v>
      </c>
      <c r="AU131" s="13" t="s">
        <v>137</v>
      </c>
      <c r="AY131" s="13" t="s">
        <v>158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3" t="s">
        <v>137</v>
      </c>
      <c r="BK131" s="168">
        <f t="shared" si="14"/>
        <v>0</v>
      </c>
      <c r="BL131" s="13" t="s">
        <v>183</v>
      </c>
      <c r="BM131" s="13" t="s">
        <v>188</v>
      </c>
    </row>
    <row r="132" spans="2:65" s="1" customFormat="1" ht="31.5" customHeight="1">
      <c r="B132" s="30"/>
      <c r="C132" s="169" t="s">
        <v>189</v>
      </c>
      <c r="D132" s="169" t="s">
        <v>180</v>
      </c>
      <c r="E132" s="170" t="s">
        <v>190</v>
      </c>
      <c r="F132" s="237" t="s">
        <v>191</v>
      </c>
      <c r="G132" s="238"/>
      <c r="H132" s="238"/>
      <c r="I132" s="238"/>
      <c r="J132" s="171" t="s">
        <v>192</v>
      </c>
      <c r="K132" s="173">
        <v>0</v>
      </c>
      <c r="L132" s="239">
        <v>0</v>
      </c>
      <c r="M132" s="238"/>
      <c r="N132" s="240">
        <f t="shared" si="5"/>
        <v>0</v>
      </c>
      <c r="O132" s="238"/>
      <c r="P132" s="238"/>
      <c r="Q132" s="238"/>
      <c r="R132" s="32"/>
      <c r="T132" s="165" t="s">
        <v>18</v>
      </c>
      <c r="U132" s="39" t="s">
        <v>41</v>
      </c>
      <c r="V132" s="31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3" t="s">
        <v>183</v>
      </c>
      <c r="AT132" s="13" t="s">
        <v>180</v>
      </c>
      <c r="AU132" s="13" t="s">
        <v>137</v>
      </c>
      <c r="AY132" s="13" t="s">
        <v>158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3" t="s">
        <v>137</v>
      </c>
      <c r="BK132" s="168">
        <f t="shared" si="14"/>
        <v>0</v>
      </c>
      <c r="BL132" s="13" t="s">
        <v>183</v>
      </c>
      <c r="BM132" s="13" t="s">
        <v>193</v>
      </c>
    </row>
    <row r="133" spans="2:65" s="1" customFormat="1" ht="31.5" customHeight="1">
      <c r="B133" s="30"/>
      <c r="C133" s="169" t="s">
        <v>194</v>
      </c>
      <c r="D133" s="169" t="s">
        <v>180</v>
      </c>
      <c r="E133" s="170" t="s">
        <v>195</v>
      </c>
      <c r="F133" s="237" t="s">
        <v>196</v>
      </c>
      <c r="G133" s="238"/>
      <c r="H133" s="238"/>
      <c r="I133" s="238"/>
      <c r="J133" s="171" t="s">
        <v>192</v>
      </c>
      <c r="K133" s="173">
        <v>0</v>
      </c>
      <c r="L133" s="239">
        <v>0</v>
      </c>
      <c r="M133" s="238"/>
      <c r="N133" s="240">
        <f t="shared" si="5"/>
        <v>0</v>
      </c>
      <c r="O133" s="238"/>
      <c r="P133" s="238"/>
      <c r="Q133" s="238"/>
      <c r="R133" s="32"/>
      <c r="T133" s="165" t="s">
        <v>18</v>
      </c>
      <c r="U133" s="39" t="s">
        <v>41</v>
      </c>
      <c r="V133" s="31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3" t="s">
        <v>183</v>
      </c>
      <c r="AT133" s="13" t="s">
        <v>180</v>
      </c>
      <c r="AU133" s="13" t="s">
        <v>137</v>
      </c>
      <c r="AY133" s="13" t="s">
        <v>158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3" t="s">
        <v>137</v>
      </c>
      <c r="BK133" s="168">
        <f t="shared" si="14"/>
        <v>0</v>
      </c>
      <c r="BL133" s="13" t="s">
        <v>183</v>
      </c>
      <c r="BM133" s="13" t="s">
        <v>197</v>
      </c>
    </row>
    <row r="134" spans="2:65" s="9" customFormat="1" ht="29.85" customHeight="1">
      <c r="B134" s="150"/>
      <c r="C134" s="151"/>
      <c r="D134" s="160" t="s">
        <v>128</v>
      </c>
      <c r="E134" s="160"/>
      <c r="F134" s="160"/>
      <c r="G134" s="160"/>
      <c r="H134" s="160"/>
      <c r="I134" s="160"/>
      <c r="J134" s="160"/>
      <c r="K134" s="160"/>
      <c r="L134" s="160"/>
      <c r="M134" s="160"/>
      <c r="N134" s="235">
        <f>BK134</f>
        <v>0</v>
      </c>
      <c r="O134" s="236"/>
      <c r="P134" s="236"/>
      <c r="Q134" s="236"/>
      <c r="R134" s="153"/>
      <c r="T134" s="154"/>
      <c r="U134" s="151"/>
      <c r="V134" s="151"/>
      <c r="W134" s="155">
        <f>SUM(W135:W149)</f>
        <v>0</v>
      </c>
      <c r="X134" s="151"/>
      <c r="Y134" s="155">
        <f>SUM(Y135:Y149)</f>
        <v>0.10607999999999999</v>
      </c>
      <c r="Z134" s="151"/>
      <c r="AA134" s="156">
        <f>SUM(AA135:AA149)</f>
        <v>0.417464</v>
      </c>
      <c r="AR134" s="157" t="s">
        <v>137</v>
      </c>
      <c r="AT134" s="158" t="s">
        <v>73</v>
      </c>
      <c r="AU134" s="158" t="s">
        <v>81</v>
      </c>
      <c r="AY134" s="157" t="s">
        <v>158</v>
      </c>
      <c r="BK134" s="159">
        <f>SUM(BK135:BK149)</f>
        <v>0</v>
      </c>
    </row>
    <row r="135" spans="2:65" s="1" customFormat="1" ht="31.5" customHeight="1">
      <c r="B135" s="30"/>
      <c r="C135" s="169" t="s">
        <v>198</v>
      </c>
      <c r="D135" s="169" t="s">
        <v>180</v>
      </c>
      <c r="E135" s="170" t="s">
        <v>199</v>
      </c>
      <c r="F135" s="237" t="s">
        <v>200</v>
      </c>
      <c r="G135" s="238"/>
      <c r="H135" s="238"/>
      <c r="I135" s="238"/>
      <c r="J135" s="171" t="s">
        <v>163</v>
      </c>
      <c r="K135" s="172">
        <v>1.8</v>
      </c>
      <c r="L135" s="239">
        <v>0</v>
      </c>
      <c r="M135" s="238"/>
      <c r="N135" s="240">
        <f t="shared" ref="N135:N149" si="15">ROUND(L135*K135,3)</f>
        <v>0</v>
      </c>
      <c r="O135" s="238"/>
      <c r="P135" s="238"/>
      <c r="Q135" s="238"/>
      <c r="R135" s="32"/>
      <c r="T135" s="165" t="s">
        <v>18</v>
      </c>
      <c r="U135" s="39" t="s">
        <v>41</v>
      </c>
      <c r="V135" s="31"/>
      <c r="W135" s="166">
        <f t="shared" ref="W135:W149" si="16">V135*K135</f>
        <v>0</v>
      </c>
      <c r="X135" s="166">
        <v>0</v>
      </c>
      <c r="Y135" s="166">
        <f t="shared" ref="Y135:Y149" si="17">X135*K135</f>
        <v>0</v>
      </c>
      <c r="Z135" s="166">
        <v>0.20748</v>
      </c>
      <c r="AA135" s="167">
        <f t="shared" ref="AA135:AA149" si="18">Z135*K135</f>
        <v>0.37346400000000002</v>
      </c>
      <c r="AR135" s="13" t="s">
        <v>183</v>
      </c>
      <c r="AT135" s="13" t="s">
        <v>180</v>
      </c>
      <c r="AU135" s="13" t="s">
        <v>137</v>
      </c>
      <c r="AY135" s="13" t="s">
        <v>158</v>
      </c>
      <c r="BE135" s="105">
        <f t="shared" ref="BE135:BE149" si="19">IF(U135="základná",N135,0)</f>
        <v>0</v>
      </c>
      <c r="BF135" s="105">
        <f t="shared" ref="BF135:BF149" si="20">IF(U135="znížená",N135,0)</f>
        <v>0</v>
      </c>
      <c r="BG135" s="105">
        <f t="shared" ref="BG135:BG149" si="21">IF(U135="zákl. prenesená",N135,0)</f>
        <v>0</v>
      </c>
      <c r="BH135" s="105">
        <f t="shared" ref="BH135:BH149" si="22">IF(U135="zníž. prenesená",N135,0)</f>
        <v>0</v>
      </c>
      <c r="BI135" s="105">
        <f t="shared" ref="BI135:BI149" si="23">IF(U135="nulová",N135,0)</f>
        <v>0</v>
      </c>
      <c r="BJ135" s="13" t="s">
        <v>137</v>
      </c>
      <c r="BK135" s="168">
        <f t="shared" ref="BK135:BK149" si="24">ROUND(L135*K135,3)</f>
        <v>0</v>
      </c>
      <c r="BL135" s="13" t="s">
        <v>183</v>
      </c>
      <c r="BM135" s="13" t="s">
        <v>201</v>
      </c>
    </row>
    <row r="136" spans="2:65" s="1" customFormat="1" ht="22.5" customHeight="1">
      <c r="B136" s="30"/>
      <c r="C136" s="169" t="s">
        <v>202</v>
      </c>
      <c r="D136" s="169" t="s">
        <v>180</v>
      </c>
      <c r="E136" s="170" t="s">
        <v>203</v>
      </c>
      <c r="F136" s="237" t="s">
        <v>204</v>
      </c>
      <c r="G136" s="238"/>
      <c r="H136" s="238"/>
      <c r="I136" s="238"/>
      <c r="J136" s="171" t="s">
        <v>205</v>
      </c>
      <c r="K136" s="172">
        <v>1</v>
      </c>
      <c r="L136" s="239">
        <v>0</v>
      </c>
      <c r="M136" s="238"/>
      <c r="N136" s="240">
        <f t="shared" si="15"/>
        <v>0</v>
      </c>
      <c r="O136" s="238"/>
      <c r="P136" s="238"/>
      <c r="Q136" s="238"/>
      <c r="R136" s="32"/>
      <c r="T136" s="165" t="s">
        <v>18</v>
      </c>
      <c r="U136" s="39" t="s">
        <v>41</v>
      </c>
      <c r="V136" s="31"/>
      <c r="W136" s="166">
        <f t="shared" si="16"/>
        <v>0</v>
      </c>
      <c r="X136" s="166">
        <v>3.6000000000000002E-4</v>
      </c>
      <c r="Y136" s="166">
        <f t="shared" si="17"/>
        <v>3.6000000000000002E-4</v>
      </c>
      <c r="Z136" s="166">
        <v>0</v>
      </c>
      <c r="AA136" s="167">
        <f t="shared" si="18"/>
        <v>0</v>
      </c>
      <c r="AR136" s="13" t="s">
        <v>183</v>
      </c>
      <c r="AT136" s="13" t="s">
        <v>180</v>
      </c>
      <c r="AU136" s="13" t="s">
        <v>137</v>
      </c>
      <c r="AY136" s="13" t="s">
        <v>158</v>
      </c>
      <c r="BE136" s="105">
        <f t="shared" si="19"/>
        <v>0</v>
      </c>
      <c r="BF136" s="105">
        <f t="shared" si="20"/>
        <v>0</v>
      </c>
      <c r="BG136" s="105">
        <f t="shared" si="21"/>
        <v>0</v>
      </c>
      <c r="BH136" s="105">
        <f t="shared" si="22"/>
        <v>0</v>
      </c>
      <c r="BI136" s="105">
        <f t="shared" si="23"/>
        <v>0</v>
      </c>
      <c r="BJ136" s="13" t="s">
        <v>137</v>
      </c>
      <c r="BK136" s="168">
        <f t="shared" si="24"/>
        <v>0</v>
      </c>
      <c r="BL136" s="13" t="s">
        <v>183</v>
      </c>
      <c r="BM136" s="13" t="s">
        <v>206</v>
      </c>
    </row>
    <row r="137" spans="2:65" s="1" customFormat="1" ht="31.5" customHeight="1">
      <c r="B137" s="30"/>
      <c r="C137" s="161" t="s">
        <v>207</v>
      </c>
      <c r="D137" s="161" t="s">
        <v>160</v>
      </c>
      <c r="E137" s="162" t="s">
        <v>208</v>
      </c>
      <c r="F137" s="241" t="s">
        <v>209</v>
      </c>
      <c r="G137" s="242"/>
      <c r="H137" s="242"/>
      <c r="I137" s="242"/>
      <c r="J137" s="163" t="s">
        <v>163</v>
      </c>
      <c r="K137" s="164">
        <v>1</v>
      </c>
      <c r="L137" s="243">
        <v>0</v>
      </c>
      <c r="M137" s="242"/>
      <c r="N137" s="244">
        <f t="shared" si="15"/>
        <v>0</v>
      </c>
      <c r="O137" s="238"/>
      <c r="P137" s="238"/>
      <c r="Q137" s="238"/>
      <c r="R137" s="32"/>
      <c r="T137" s="165" t="s">
        <v>18</v>
      </c>
      <c r="U137" s="39" t="s">
        <v>41</v>
      </c>
      <c r="V137" s="31"/>
      <c r="W137" s="166">
        <f t="shared" si="16"/>
        <v>0</v>
      </c>
      <c r="X137" s="166">
        <v>4.4999999999999998E-2</v>
      </c>
      <c r="Y137" s="166">
        <f t="shared" si="17"/>
        <v>4.4999999999999998E-2</v>
      </c>
      <c r="Z137" s="166">
        <v>0</v>
      </c>
      <c r="AA137" s="167">
        <f t="shared" si="18"/>
        <v>0</v>
      </c>
      <c r="AR137" s="13" t="s">
        <v>164</v>
      </c>
      <c r="AT137" s="13" t="s">
        <v>160</v>
      </c>
      <c r="AU137" s="13" t="s">
        <v>137</v>
      </c>
      <c r="AY137" s="13" t="s">
        <v>158</v>
      </c>
      <c r="BE137" s="105">
        <f t="shared" si="19"/>
        <v>0</v>
      </c>
      <c r="BF137" s="105">
        <f t="shared" si="20"/>
        <v>0</v>
      </c>
      <c r="BG137" s="105">
        <f t="shared" si="21"/>
        <v>0</v>
      </c>
      <c r="BH137" s="105">
        <f t="shared" si="22"/>
        <v>0</v>
      </c>
      <c r="BI137" s="105">
        <f t="shared" si="23"/>
        <v>0</v>
      </c>
      <c r="BJ137" s="13" t="s">
        <v>137</v>
      </c>
      <c r="BK137" s="168">
        <f t="shared" si="24"/>
        <v>0</v>
      </c>
      <c r="BL137" s="13" t="s">
        <v>165</v>
      </c>
      <c r="BM137" s="13" t="s">
        <v>210</v>
      </c>
    </row>
    <row r="138" spans="2:65" s="1" customFormat="1" ht="31.5" customHeight="1">
      <c r="B138" s="30"/>
      <c r="C138" s="161" t="s">
        <v>211</v>
      </c>
      <c r="D138" s="161" t="s">
        <v>160</v>
      </c>
      <c r="E138" s="162" t="s">
        <v>212</v>
      </c>
      <c r="F138" s="241" t="s">
        <v>213</v>
      </c>
      <c r="G138" s="242"/>
      <c r="H138" s="242"/>
      <c r="I138" s="242"/>
      <c r="J138" s="163" t="s">
        <v>205</v>
      </c>
      <c r="K138" s="164">
        <v>2</v>
      </c>
      <c r="L138" s="243">
        <v>0</v>
      </c>
      <c r="M138" s="242"/>
      <c r="N138" s="244">
        <f t="shared" si="15"/>
        <v>0</v>
      </c>
      <c r="O138" s="238"/>
      <c r="P138" s="238"/>
      <c r="Q138" s="238"/>
      <c r="R138" s="32"/>
      <c r="T138" s="165" t="s">
        <v>18</v>
      </c>
      <c r="U138" s="39" t="s">
        <v>41</v>
      </c>
      <c r="V138" s="31"/>
      <c r="W138" s="166">
        <f t="shared" si="16"/>
        <v>0</v>
      </c>
      <c r="X138" s="166">
        <v>2.3E-3</v>
      </c>
      <c r="Y138" s="166">
        <f t="shared" si="17"/>
        <v>4.5999999999999999E-3</v>
      </c>
      <c r="Z138" s="166">
        <v>0</v>
      </c>
      <c r="AA138" s="167">
        <f t="shared" si="18"/>
        <v>0</v>
      </c>
      <c r="AR138" s="13" t="s">
        <v>164</v>
      </c>
      <c r="AT138" s="13" t="s">
        <v>160</v>
      </c>
      <c r="AU138" s="13" t="s">
        <v>137</v>
      </c>
      <c r="AY138" s="13" t="s">
        <v>158</v>
      </c>
      <c r="BE138" s="105">
        <f t="shared" si="19"/>
        <v>0</v>
      </c>
      <c r="BF138" s="105">
        <f t="shared" si="20"/>
        <v>0</v>
      </c>
      <c r="BG138" s="105">
        <f t="shared" si="21"/>
        <v>0</v>
      </c>
      <c r="BH138" s="105">
        <f t="shared" si="22"/>
        <v>0</v>
      </c>
      <c r="BI138" s="105">
        <f t="shared" si="23"/>
        <v>0</v>
      </c>
      <c r="BJ138" s="13" t="s">
        <v>137</v>
      </c>
      <c r="BK138" s="168">
        <f t="shared" si="24"/>
        <v>0</v>
      </c>
      <c r="BL138" s="13" t="s">
        <v>165</v>
      </c>
      <c r="BM138" s="13" t="s">
        <v>214</v>
      </c>
    </row>
    <row r="139" spans="2:65" s="1" customFormat="1" ht="22.5" customHeight="1">
      <c r="B139" s="30"/>
      <c r="C139" s="169" t="s">
        <v>215</v>
      </c>
      <c r="D139" s="169" t="s">
        <v>180</v>
      </c>
      <c r="E139" s="170" t="s">
        <v>216</v>
      </c>
      <c r="F139" s="237" t="s">
        <v>217</v>
      </c>
      <c r="G139" s="238"/>
      <c r="H139" s="238"/>
      <c r="I139" s="238"/>
      <c r="J139" s="171" t="s">
        <v>218</v>
      </c>
      <c r="K139" s="172">
        <v>25</v>
      </c>
      <c r="L139" s="239">
        <v>0</v>
      </c>
      <c r="M139" s="238"/>
      <c r="N139" s="240">
        <f t="shared" si="15"/>
        <v>0</v>
      </c>
      <c r="O139" s="238"/>
      <c r="P139" s="238"/>
      <c r="Q139" s="238"/>
      <c r="R139" s="32"/>
      <c r="T139" s="165" t="s">
        <v>18</v>
      </c>
      <c r="U139" s="39" t="s">
        <v>41</v>
      </c>
      <c r="V139" s="31"/>
      <c r="W139" s="166">
        <f t="shared" si="16"/>
        <v>0</v>
      </c>
      <c r="X139" s="166">
        <v>1.1199999999999999E-3</v>
      </c>
      <c r="Y139" s="166">
        <f t="shared" si="17"/>
        <v>2.7999999999999997E-2</v>
      </c>
      <c r="Z139" s="166">
        <v>0</v>
      </c>
      <c r="AA139" s="167">
        <f t="shared" si="18"/>
        <v>0</v>
      </c>
      <c r="AR139" s="13" t="s">
        <v>183</v>
      </c>
      <c r="AT139" s="13" t="s">
        <v>180</v>
      </c>
      <c r="AU139" s="13" t="s">
        <v>137</v>
      </c>
      <c r="AY139" s="13" t="s">
        <v>158</v>
      </c>
      <c r="BE139" s="105">
        <f t="shared" si="19"/>
        <v>0</v>
      </c>
      <c r="BF139" s="105">
        <f t="shared" si="20"/>
        <v>0</v>
      </c>
      <c r="BG139" s="105">
        <f t="shared" si="21"/>
        <v>0</v>
      </c>
      <c r="BH139" s="105">
        <f t="shared" si="22"/>
        <v>0</v>
      </c>
      <c r="BI139" s="105">
        <f t="shared" si="23"/>
        <v>0</v>
      </c>
      <c r="BJ139" s="13" t="s">
        <v>137</v>
      </c>
      <c r="BK139" s="168">
        <f t="shared" si="24"/>
        <v>0</v>
      </c>
      <c r="BL139" s="13" t="s">
        <v>183</v>
      </c>
      <c r="BM139" s="13" t="s">
        <v>219</v>
      </c>
    </row>
    <row r="140" spans="2:65" s="1" customFormat="1" ht="22.5" customHeight="1">
      <c r="B140" s="30"/>
      <c r="C140" s="161" t="s">
        <v>220</v>
      </c>
      <c r="D140" s="161" t="s">
        <v>160</v>
      </c>
      <c r="E140" s="162" t="s">
        <v>221</v>
      </c>
      <c r="F140" s="241" t="s">
        <v>222</v>
      </c>
      <c r="G140" s="242"/>
      <c r="H140" s="242"/>
      <c r="I140" s="242"/>
      <c r="J140" s="163" t="s">
        <v>205</v>
      </c>
      <c r="K140" s="164">
        <v>25</v>
      </c>
      <c r="L140" s="243">
        <v>0</v>
      </c>
      <c r="M140" s="242"/>
      <c r="N140" s="244">
        <f t="shared" si="15"/>
        <v>0</v>
      </c>
      <c r="O140" s="238"/>
      <c r="P140" s="238"/>
      <c r="Q140" s="238"/>
      <c r="R140" s="32"/>
      <c r="T140" s="165" t="s">
        <v>18</v>
      </c>
      <c r="U140" s="39" t="s">
        <v>41</v>
      </c>
      <c r="V140" s="31"/>
      <c r="W140" s="166">
        <f t="shared" si="16"/>
        <v>0</v>
      </c>
      <c r="X140" s="166">
        <v>1.4999999999999999E-4</v>
      </c>
      <c r="Y140" s="166">
        <f t="shared" si="17"/>
        <v>3.7499999999999999E-3</v>
      </c>
      <c r="Z140" s="166">
        <v>0</v>
      </c>
      <c r="AA140" s="167">
        <f t="shared" si="18"/>
        <v>0</v>
      </c>
      <c r="AR140" s="13" t="s">
        <v>164</v>
      </c>
      <c r="AT140" s="13" t="s">
        <v>160</v>
      </c>
      <c r="AU140" s="13" t="s">
        <v>137</v>
      </c>
      <c r="AY140" s="13" t="s">
        <v>158</v>
      </c>
      <c r="BE140" s="105">
        <f t="shared" si="19"/>
        <v>0</v>
      </c>
      <c r="BF140" s="105">
        <f t="shared" si="20"/>
        <v>0</v>
      </c>
      <c r="BG140" s="105">
        <f t="shared" si="21"/>
        <v>0</v>
      </c>
      <c r="BH140" s="105">
        <f t="shared" si="22"/>
        <v>0</v>
      </c>
      <c r="BI140" s="105">
        <f t="shared" si="23"/>
        <v>0</v>
      </c>
      <c r="BJ140" s="13" t="s">
        <v>137</v>
      </c>
      <c r="BK140" s="168">
        <f t="shared" si="24"/>
        <v>0</v>
      </c>
      <c r="BL140" s="13" t="s">
        <v>165</v>
      </c>
      <c r="BM140" s="13" t="s">
        <v>223</v>
      </c>
    </row>
    <row r="141" spans="2:65" s="1" customFormat="1" ht="31.5" customHeight="1">
      <c r="B141" s="30"/>
      <c r="C141" s="169" t="s">
        <v>224</v>
      </c>
      <c r="D141" s="169" t="s">
        <v>180</v>
      </c>
      <c r="E141" s="170" t="s">
        <v>225</v>
      </c>
      <c r="F141" s="237" t="s">
        <v>226</v>
      </c>
      <c r="G141" s="238"/>
      <c r="H141" s="238"/>
      <c r="I141" s="238"/>
      <c r="J141" s="171" t="s">
        <v>205</v>
      </c>
      <c r="K141" s="172">
        <v>1</v>
      </c>
      <c r="L141" s="239">
        <v>0</v>
      </c>
      <c r="M141" s="238"/>
      <c r="N141" s="240">
        <f t="shared" si="15"/>
        <v>0</v>
      </c>
      <c r="O141" s="238"/>
      <c r="P141" s="238"/>
      <c r="Q141" s="238"/>
      <c r="R141" s="32"/>
      <c r="T141" s="165" t="s">
        <v>18</v>
      </c>
      <c r="U141" s="39" t="s">
        <v>41</v>
      </c>
      <c r="V141" s="31"/>
      <c r="W141" s="166">
        <f t="shared" si="16"/>
        <v>0</v>
      </c>
      <c r="X141" s="166">
        <v>1.0000000000000001E-5</v>
      </c>
      <c r="Y141" s="166">
        <f t="shared" si="17"/>
        <v>1.0000000000000001E-5</v>
      </c>
      <c r="Z141" s="166">
        <v>4.3999999999999997E-2</v>
      </c>
      <c r="AA141" s="167">
        <f t="shared" si="18"/>
        <v>4.3999999999999997E-2</v>
      </c>
      <c r="AR141" s="13" t="s">
        <v>183</v>
      </c>
      <c r="AT141" s="13" t="s">
        <v>180</v>
      </c>
      <c r="AU141" s="13" t="s">
        <v>137</v>
      </c>
      <c r="AY141" s="13" t="s">
        <v>158</v>
      </c>
      <c r="BE141" s="105">
        <f t="shared" si="19"/>
        <v>0</v>
      </c>
      <c r="BF141" s="105">
        <f t="shared" si="20"/>
        <v>0</v>
      </c>
      <c r="BG141" s="105">
        <f t="shared" si="21"/>
        <v>0</v>
      </c>
      <c r="BH141" s="105">
        <f t="shared" si="22"/>
        <v>0</v>
      </c>
      <c r="BI141" s="105">
        <f t="shared" si="23"/>
        <v>0</v>
      </c>
      <c r="BJ141" s="13" t="s">
        <v>137</v>
      </c>
      <c r="BK141" s="168">
        <f t="shared" si="24"/>
        <v>0</v>
      </c>
      <c r="BL141" s="13" t="s">
        <v>183</v>
      </c>
      <c r="BM141" s="13" t="s">
        <v>227</v>
      </c>
    </row>
    <row r="142" spans="2:65" s="1" customFormat="1" ht="31.5" customHeight="1">
      <c r="B142" s="30"/>
      <c r="C142" s="169" t="s">
        <v>228</v>
      </c>
      <c r="D142" s="169" t="s">
        <v>180</v>
      </c>
      <c r="E142" s="170" t="s">
        <v>229</v>
      </c>
      <c r="F142" s="237" t="s">
        <v>230</v>
      </c>
      <c r="G142" s="238"/>
      <c r="H142" s="238"/>
      <c r="I142" s="238"/>
      <c r="J142" s="171" t="s">
        <v>205</v>
      </c>
      <c r="K142" s="172">
        <v>3</v>
      </c>
      <c r="L142" s="239">
        <v>0</v>
      </c>
      <c r="M142" s="238"/>
      <c r="N142" s="240">
        <f t="shared" si="15"/>
        <v>0</v>
      </c>
      <c r="O142" s="238"/>
      <c r="P142" s="238"/>
      <c r="Q142" s="238"/>
      <c r="R142" s="32"/>
      <c r="T142" s="165" t="s">
        <v>18</v>
      </c>
      <c r="U142" s="39" t="s">
        <v>41</v>
      </c>
      <c r="V142" s="31"/>
      <c r="W142" s="166">
        <f t="shared" si="16"/>
        <v>0</v>
      </c>
      <c r="X142" s="166">
        <v>0</v>
      </c>
      <c r="Y142" s="166">
        <f t="shared" si="17"/>
        <v>0</v>
      </c>
      <c r="Z142" s="166">
        <v>0</v>
      </c>
      <c r="AA142" s="167">
        <f t="shared" si="18"/>
        <v>0</v>
      </c>
      <c r="AR142" s="13" t="s">
        <v>183</v>
      </c>
      <c r="AT142" s="13" t="s">
        <v>180</v>
      </c>
      <c r="AU142" s="13" t="s">
        <v>137</v>
      </c>
      <c r="AY142" s="13" t="s">
        <v>158</v>
      </c>
      <c r="BE142" s="105">
        <f t="shared" si="19"/>
        <v>0</v>
      </c>
      <c r="BF142" s="105">
        <f t="shared" si="20"/>
        <v>0</v>
      </c>
      <c r="BG142" s="105">
        <f t="shared" si="21"/>
        <v>0</v>
      </c>
      <c r="BH142" s="105">
        <f t="shared" si="22"/>
        <v>0</v>
      </c>
      <c r="BI142" s="105">
        <f t="shared" si="23"/>
        <v>0</v>
      </c>
      <c r="BJ142" s="13" t="s">
        <v>137</v>
      </c>
      <c r="BK142" s="168">
        <f t="shared" si="24"/>
        <v>0</v>
      </c>
      <c r="BL142" s="13" t="s">
        <v>183</v>
      </c>
      <c r="BM142" s="13" t="s">
        <v>231</v>
      </c>
    </row>
    <row r="143" spans="2:65" s="1" customFormat="1" ht="31.5" customHeight="1">
      <c r="B143" s="30"/>
      <c r="C143" s="161" t="s">
        <v>232</v>
      </c>
      <c r="D143" s="161" t="s">
        <v>160</v>
      </c>
      <c r="E143" s="162" t="s">
        <v>233</v>
      </c>
      <c r="F143" s="241" t="s">
        <v>234</v>
      </c>
      <c r="G143" s="242"/>
      <c r="H143" s="242"/>
      <c r="I143" s="242"/>
      <c r="J143" s="163" t="s">
        <v>205</v>
      </c>
      <c r="K143" s="164">
        <v>1</v>
      </c>
      <c r="L143" s="243">
        <v>0</v>
      </c>
      <c r="M143" s="242"/>
      <c r="N143" s="244">
        <f t="shared" si="15"/>
        <v>0</v>
      </c>
      <c r="O143" s="238"/>
      <c r="P143" s="238"/>
      <c r="Q143" s="238"/>
      <c r="R143" s="32"/>
      <c r="T143" s="165" t="s">
        <v>18</v>
      </c>
      <c r="U143" s="39" t="s">
        <v>41</v>
      </c>
      <c r="V143" s="31"/>
      <c r="W143" s="166">
        <f t="shared" si="16"/>
        <v>0</v>
      </c>
      <c r="X143" s="166">
        <v>2.8800000000000002E-3</v>
      </c>
      <c r="Y143" s="166">
        <f t="shared" si="17"/>
        <v>2.8800000000000002E-3</v>
      </c>
      <c r="Z143" s="166">
        <v>0</v>
      </c>
      <c r="AA143" s="167">
        <f t="shared" si="18"/>
        <v>0</v>
      </c>
      <c r="AR143" s="13" t="s">
        <v>164</v>
      </c>
      <c r="AT143" s="13" t="s">
        <v>160</v>
      </c>
      <c r="AU143" s="13" t="s">
        <v>137</v>
      </c>
      <c r="AY143" s="13" t="s">
        <v>158</v>
      </c>
      <c r="BE143" s="105">
        <f t="shared" si="19"/>
        <v>0</v>
      </c>
      <c r="BF143" s="105">
        <f t="shared" si="20"/>
        <v>0</v>
      </c>
      <c r="BG143" s="105">
        <f t="shared" si="21"/>
        <v>0</v>
      </c>
      <c r="BH143" s="105">
        <f t="shared" si="22"/>
        <v>0</v>
      </c>
      <c r="BI143" s="105">
        <f t="shared" si="23"/>
        <v>0</v>
      </c>
      <c r="BJ143" s="13" t="s">
        <v>137</v>
      </c>
      <c r="BK143" s="168">
        <f t="shared" si="24"/>
        <v>0</v>
      </c>
      <c r="BL143" s="13" t="s">
        <v>165</v>
      </c>
      <c r="BM143" s="13" t="s">
        <v>235</v>
      </c>
    </row>
    <row r="144" spans="2:65" s="1" customFormat="1" ht="31.5" customHeight="1">
      <c r="B144" s="30"/>
      <c r="C144" s="161" t="s">
        <v>183</v>
      </c>
      <c r="D144" s="161" t="s">
        <v>160</v>
      </c>
      <c r="E144" s="162" t="s">
        <v>236</v>
      </c>
      <c r="F144" s="241" t="s">
        <v>237</v>
      </c>
      <c r="G144" s="242"/>
      <c r="H144" s="242"/>
      <c r="I144" s="242"/>
      <c r="J144" s="163" t="s">
        <v>205</v>
      </c>
      <c r="K144" s="164">
        <v>1</v>
      </c>
      <c r="L144" s="243">
        <v>0</v>
      </c>
      <c r="M144" s="242"/>
      <c r="N144" s="244">
        <f t="shared" si="15"/>
        <v>0</v>
      </c>
      <c r="O144" s="238"/>
      <c r="P144" s="238"/>
      <c r="Q144" s="238"/>
      <c r="R144" s="32"/>
      <c r="T144" s="165" t="s">
        <v>18</v>
      </c>
      <c r="U144" s="39" t="s">
        <v>41</v>
      </c>
      <c r="V144" s="31"/>
      <c r="W144" s="166">
        <f t="shared" si="16"/>
        <v>0</v>
      </c>
      <c r="X144" s="166">
        <v>2E-3</v>
      </c>
      <c r="Y144" s="166">
        <f t="shared" si="17"/>
        <v>2E-3</v>
      </c>
      <c r="Z144" s="166">
        <v>0</v>
      </c>
      <c r="AA144" s="167">
        <f t="shared" si="18"/>
        <v>0</v>
      </c>
      <c r="AR144" s="13" t="s">
        <v>164</v>
      </c>
      <c r="AT144" s="13" t="s">
        <v>160</v>
      </c>
      <c r="AU144" s="13" t="s">
        <v>137</v>
      </c>
      <c r="AY144" s="13" t="s">
        <v>158</v>
      </c>
      <c r="BE144" s="105">
        <f t="shared" si="19"/>
        <v>0</v>
      </c>
      <c r="BF144" s="105">
        <f t="shared" si="20"/>
        <v>0</v>
      </c>
      <c r="BG144" s="105">
        <f t="shared" si="21"/>
        <v>0</v>
      </c>
      <c r="BH144" s="105">
        <f t="shared" si="22"/>
        <v>0</v>
      </c>
      <c r="BI144" s="105">
        <f t="shared" si="23"/>
        <v>0</v>
      </c>
      <c r="BJ144" s="13" t="s">
        <v>137</v>
      </c>
      <c r="BK144" s="168">
        <f t="shared" si="24"/>
        <v>0</v>
      </c>
      <c r="BL144" s="13" t="s">
        <v>165</v>
      </c>
      <c r="BM144" s="13" t="s">
        <v>238</v>
      </c>
    </row>
    <row r="145" spans="2:65" s="1" customFormat="1" ht="31.5" customHeight="1">
      <c r="B145" s="30"/>
      <c r="C145" s="161" t="s">
        <v>239</v>
      </c>
      <c r="D145" s="161" t="s">
        <v>160</v>
      </c>
      <c r="E145" s="162" t="s">
        <v>240</v>
      </c>
      <c r="F145" s="241" t="s">
        <v>241</v>
      </c>
      <c r="G145" s="242"/>
      <c r="H145" s="242"/>
      <c r="I145" s="242"/>
      <c r="J145" s="163" t="s">
        <v>205</v>
      </c>
      <c r="K145" s="164">
        <v>1</v>
      </c>
      <c r="L145" s="243">
        <v>0</v>
      </c>
      <c r="M145" s="242"/>
      <c r="N145" s="244">
        <f t="shared" si="15"/>
        <v>0</v>
      </c>
      <c r="O145" s="238"/>
      <c r="P145" s="238"/>
      <c r="Q145" s="238"/>
      <c r="R145" s="32"/>
      <c r="T145" s="165" t="s">
        <v>18</v>
      </c>
      <c r="U145" s="39" t="s">
        <v>41</v>
      </c>
      <c r="V145" s="31"/>
      <c r="W145" s="166">
        <f t="shared" si="16"/>
        <v>0</v>
      </c>
      <c r="X145" s="166">
        <v>2.1299999999999999E-3</v>
      </c>
      <c r="Y145" s="166">
        <f t="shared" si="17"/>
        <v>2.1299999999999999E-3</v>
      </c>
      <c r="Z145" s="166">
        <v>0</v>
      </c>
      <c r="AA145" s="167">
        <f t="shared" si="18"/>
        <v>0</v>
      </c>
      <c r="AR145" s="13" t="s">
        <v>164</v>
      </c>
      <c r="AT145" s="13" t="s">
        <v>160</v>
      </c>
      <c r="AU145" s="13" t="s">
        <v>137</v>
      </c>
      <c r="AY145" s="13" t="s">
        <v>158</v>
      </c>
      <c r="BE145" s="105">
        <f t="shared" si="19"/>
        <v>0</v>
      </c>
      <c r="BF145" s="105">
        <f t="shared" si="20"/>
        <v>0</v>
      </c>
      <c r="BG145" s="105">
        <f t="shared" si="21"/>
        <v>0</v>
      </c>
      <c r="BH145" s="105">
        <f t="shared" si="22"/>
        <v>0</v>
      </c>
      <c r="BI145" s="105">
        <f t="shared" si="23"/>
        <v>0</v>
      </c>
      <c r="BJ145" s="13" t="s">
        <v>137</v>
      </c>
      <c r="BK145" s="168">
        <f t="shared" si="24"/>
        <v>0</v>
      </c>
      <c r="BL145" s="13" t="s">
        <v>165</v>
      </c>
      <c r="BM145" s="13" t="s">
        <v>242</v>
      </c>
    </row>
    <row r="146" spans="2:65" s="1" customFormat="1" ht="31.5" customHeight="1">
      <c r="B146" s="30"/>
      <c r="C146" s="161" t="s">
        <v>243</v>
      </c>
      <c r="D146" s="161" t="s">
        <v>160</v>
      </c>
      <c r="E146" s="162" t="s">
        <v>244</v>
      </c>
      <c r="F146" s="241" t="s">
        <v>245</v>
      </c>
      <c r="G146" s="242"/>
      <c r="H146" s="242"/>
      <c r="I146" s="242"/>
      <c r="J146" s="163" t="s">
        <v>205</v>
      </c>
      <c r="K146" s="164">
        <v>1</v>
      </c>
      <c r="L146" s="243">
        <v>0</v>
      </c>
      <c r="M146" s="242"/>
      <c r="N146" s="244">
        <f t="shared" si="15"/>
        <v>0</v>
      </c>
      <c r="O146" s="238"/>
      <c r="P146" s="238"/>
      <c r="Q146" s="238"/>
      <c r="R146" s="32"/>
      <c r="T146" s="165" t="s">
        <v>18</v>
      </c>
      <c r="U146" s="39" t="s">
        <v>41</v>
      </c>
      <c r="V146" s="31"/>
      <c r="W146" s="166">
        <f t="shared" si="16"/>
        <v>0</v>
      </c>
      <c r="X146" s="166">
        <v>1.5339999999999999E-2</v>
      </c>
      <c r="Y146" s="166">
        <f t="shared" si="17"/>
        <v>1.5339999999999999E-2</v>
      </c>
      <c r="Z146" s="166">
        <v>0</v>
      </c>
      <c r="AA146" s="167">
        <f t="shared" si="18"/>
        <v>0</v>
      </c>
      <c r="AR146" s="13" t="s">
        <v>164</v>
      </c>
      <c r="AT146" s="13" t="s">
        <v>160</v>
      </c>
      <c r="AU146" s="13" t="s">
        <v>137</v>
      </c>
      <c r="AY146" s="13" t="s">
        <v>158</v>
      </c>
      <c r="BE146" s="105">
        <f t="shared" si="19"/>
        <v>0</v>
      </c>
      <c r="BF146" s="105">
        <f t="shared" si="20"/>
        <v>0</v>
      </c>
      <c r="BG146" s="105">
        <f t="shared" si="21"/>
        <v>0</v>
      </c>
      <c r="BH146" s="105">
        <f t="shared" si="22"/>
        <v>0</v>
      </c>
      <c r="BI146" s="105">
        <f t="shared" si="23"/>
        <v>0</v>
      </c>
      <c r="BJ146" s="13" t="s">
        <v>137</v>
      </c>
      <c r="BK146" s="168">
        <f t="shared" si="24"/>
        <v>0</v>
      </c>
      <c r="BL146" s="13" t="s">
        <v>165</v>
      </c>
      <c r="BM146" s="13" t="s">
        <v>246</v>
      </c>
    </row>
    <row r="147" spans="2:65" s="1" customFormat="1" ht="31.5" customHeight="1">
      <c r="B147" s="30"/>
      <c r="C147" s="161" t="s">
        <v>247</v>
      </c>
      <c r="D147" s="161" t="s">
        <v>160</v>
      </c>
      <c r="E147" s="162" t="s">
        <v>248</v>
      </c>
      <c r="F147" s="241" t="s">
        <v>249</v>
      </c>
      <c r="G147" s="242"/>
      <c r="H147" s="242"/>
      <c r="I147" s="242"/>
      <c r="J147" s="163" t="s">
        <v>205</v>
      </c>
      <c r="K147" s="164">
        <v>1</v>
      </c>
      <c r="L147" s="243">
        <v>0</v>
      </c>
      <c r="M147" s="242"/>
      <c r="N147" s="244">
        <f t="shared" si="15"/>
        <v>0</v>
      </c>
      <c r="O147" s="238"/>
      <c r="P147" s="238"/>
      <c r="Q147" s="238"/>
      <c r="R147" s="32"/>
      <c r="T147" s="165" t="s">
        <v>18</v>
      </c>
      <c r="U147" s="39" t="s">
        <v>41</v>
      </c>
      <c r="V147" s="31"/>
      <c r="W147" s="166">
        <f t="shared" si="16"/>
        <v>0</v>
      </c>
      <c r="X147" s="166">
        <v>2.0100000000000001E-3</v>
      </c>
      <c r="Y147" s="166">
        <f t="shared" si="17"/>
        <v>2.0100000000000001E-3</v>
      </c>
      <c r="Z147" s="166">
        <v>0</v>
      </c>
      <c r="AA147" s="167">
        <f t="shared" si="18"/>
        <v>0</v>
      </c>
      <c r="AR147" s="13" t="s">
        <v>164</v>
      </c>
      <c r="AT147" s="13" t="s">
        <v>160</v>
      </c>
      <c r="AU147" s="13" t="s">
        <v>137</v>
      </c>
      <c r="AY147" s="13" t="s">
        <v>158</v>
      </c>
      <c r="BE147" s="105">
        <f t="shared" si="19"/>
        <v>0</v>
      </c>
      <c r="BF147" s="105">
        <f t="shared" si="20"/>
        <v>0</v>
      </c>
      <c r="BG147" s="105">
        <f t="shared" si="21"/>
        <v>0</v>
      </c>
      <c r="BH147" s="105">
        <f t="shared" si="22"/>
        <v>0</v>
      </c>
      <c r="BI147" s="105">
        <f t="shared" si="23"/>
        <v>0</v>
      </c>
      <c r="BJ147" s="13" t="s">
        <v>137</v>
      </c>
      <c r="BK147" s="168">
        <f t="shared" si="24"/>
        <v>0</v>
      </c>
      <c r="BL147" s="13" t="s">
        <v>165</v>
      </c>
      <c r="BM147" s="13" t="s">
        <v>250</v>
      </c>
    </row>
    <row r="148" spans="2:65" s="1" customFormat="1" ht="31.5" customHeight="1">
      <c r="B148" s="30"/>
      <c r="C148" s="169" t="s">
        <v>251</v>
      </c>
      <c r="D148" s="169" t="s">
        <v>180</v>
      </c>
      <c r="E148" s="170" t="s">
        <v>252</v>
      </c>
      <c r="F148" s="237" t="s">
        <v>253</v>
      </c>
      <c r="G148" s="238"/>
      <c r="H148" s="238"/>
      <c r="I148" s="238"/>
      <c r="J148" s="171" t="s">
        <v>192</v>
      </c>
      <c r="K148" s="173">
        <v>0</v>
      </c>
      <c r="L148" s="239">
        <v>0</v>
      </c>
      <c r="M148" s="238"/>
      <c r="N148" s="240">
        <f t="shared" si="15"/>
        <v>0</v>
      </c>
      <c r="O148" s="238"/>
      <c r="P148" s="238"/>
      <c r="Q148" s="238"/>
      <c r="R148" s="32"/>
      <c r="T148" s="165" t="s">
        <v>18</v>
      </c>
      <c r="U148" s="39" t="s">
        <v>41</v>
      </c>
      <c r="V148" s="31"/>
      <c r="W148" s="166">
        <f t="shared" si="16"/>
        <v>0</v>
      </c>
      <c r="X148" s="166">
        <v>0</v>
      </c>
      <c r="Y148" s="166">
        <f t="shared" si="17"/>
        <v>0</v>
      </c>
      <c r="Z148" s="166">
        <v>0</v>
      </c>
      <c r="AA148" s="167">
        <f t="shared" si="18"/>
        <v>0</v>
      </c>
      <c r="AR148" s="13" t="s">
        <v>183</v>
      </c>
      <c r="AT148" s="13" t="s">
        <v>180</v>
      </c>
      <c r="AU148" s="13" t="s">
        <v>137</v>
      </c>
      <c r="AY148" s="13" t="s">
        <v>158</v>
      </c>
      <c r="BE148" s="105">
        <f t="shared" si="19"/>
        <v>0</v>
      </c>
      <c r="BF148" s="105">
        <f t="shared" si="20"/>
        <v>0</v>
      </c>
      <c r="BG148" s="105">
        <f t="shared" si="21"/>
        <v>0</v>
      </c>
      <c r="BH148" s="105">
        <f t="shared" si="22"/>
        <v>0</v>
      </c>
      <c r="BI148" s="105">
        <f t="shared" si="23"/>
        <v>0</v>
      </c>
      <c r="BJ148" s="13" t="s">
        <v>137</v>
      </c>
      <c r="BK148" s="168">
        <f t="shared" si="24"/>
        <v>0</v>
      </c>
      <c r="BL148" s="13" t="s">
        <v>183</v>
      </c>
      <c r="BM148" s="13" t="s">
        <v>254</v>
      </c>
    </row>
    <row r="149" spans="2:65" s="1" customFormat="1" ht="31.5" customHeight="1">
      <c r="B149" s="30"/>
      <c r="C149" s="169" t="s">
        <v>255</v>
      </c>
      <c r="D149" s="169" t="s">
        <v>180</v>
      </c>
      <c r="E149" s="170" t="s">
        <v>256</v>
      </c>
      <c r="F149" s="237" t="s">
        <v>257</v>
      </c>
      <c r="G149" s="238"/>
      <c r="H149" s="238"/>
      <c r="I149" s="238"/>
      <c r="J149" s="171" t="s">
        <v>192</v>
      </c>
      <c r="K149" s="173">
        <v>0</v>
      </c>
      <c r="L149" s="239">
        <v>0</v>
      </c>
      <c r="M149" s="238"/>
      <c r="N149" s="240">
        <f t="shared" si="15"/>
        <v>0</v>
      </c>
      <c r="O149" s="238"/>
      <c r="P149" s="238"/>
      <c r="Q149" s="238"/>
      <c r="R149" s="32"/>
      <c r="T149" s="165" t="s">
        <v>18</v>
      </c>
      <c r="U149" s="39" t="s">
        <v>41</v>
      </c>
      <c r="V149" s="31"/>
      <c r="W149" s="166">
        <f t="shared" si="16"/>
        <v>0</v>
      </c>
      <c r="X149" s="166">
        <v>0</v>
      </c>
      <c r="Y149" s="166">
        <f t="shared" si="17"/>
        <v>0</v>
      </c>
      <c r="Z149" s="166">
        <v>0</v>
      </c>
      <c r="AA149" s="167">
        <f t="shared" si="18"/>
        <v>0</v>
      </c>
      <c r="AR149" s="13" t="s">
        <v>183</v>
      </c>
      <c r="AT149" s="13" t="s">
        <v>180</v>
      </c>
      <c r="AU149" s="13" t="s">
        <v>137</v>
      </c>
      <c r="AY149" s="13" t="s">
        <v>158</v>
      </c>
      <c r="BE149" s="105">
        <f t="shared" si="19"/>
        <v>0</v>
      </c>
      <c r="BF149" s="105">
        <f t="shared" si="20"/>
        <v>0</v>
      </c>
      <c r="BG149" s="105">
        <f t="shared" si="21"/>
        <v>0</v>
      </c>
      <c r="BH149" s="105">
        <f t="shared" si="22"/>
        <v>0</v>
      </c>
      <c r="BI149" s="105">
        <f t="shared" si="23"/>
        <v>0</v>
      </c>
      <c r="BJ149" s="13" t="s">
        <v>137</v>
      </c>
      <c r="BK149" s="168">
        <f t="shared" si="24"/>
        <v>0</v>
      </c>
      <c r="BL149" s="13" t="s">
        <v>183</v>
      </c>
      <c r="BM149" s="13" t="s">
        <v>258</v>
      </c>
    </row>
    <row r="150" spans="2:65" s="9" customFormat="1" ht="29.85" customHeight="1">
      <c r="B150" s="150"/>
      <c r="C150" s="151"/>
      <c r="D150" s="160" t="s">
        <v>129</v>
      </c>
      <c r="E150" s="160"/>
      <c r="F150" s="160"/>
      <c r="G150" s="160"/>
      <c r="H150" s="160"/>
      <c r="I150" s="160"/>
      <c r="J150" s="160"/>
      <c r="K150" s="160"/>
      <c r="L150" s="160"/>
      <c r="M150" s="160"/>
      <c r="N150" s="235">
        <f>BK150</f>
        <v>0</v>
      </c>
      <c r="O150" s="236"/>
      <c r="P150" s="236"/>
      <c r="Q150" s="236"/>
      <c r="R150" s="153"/>
      <c r="T150" s="154"/>
      <c r="U150" s="151"/>
      <c r="V150" s="151"/>
      <c r="W150" s="155">
        <f>SUM(W151:W156)</f>
        <v>0</v>
      </c>
      <c r="X150" s="151"/>
      <c r="Y150" s="155">
        <f>SUM(Y151:Y156)</f>
        <v>0.20559000000000002</v>
      </c>
      <c r="Z150" s="151"/>
      <c r="AA150" s="156">
        <f>SUM(AA151:AA156)</f>
        <v>0</v>
      </c>
      <c r="AR150" s="157" t="s">
        <v>137</v>
      </c>
      <c r="AT150" s="158" t="s">
        <v>73</v>
      </c>
      <c r="AU150" s="158" t="s">
        <v>81</v>
      </c>
      <c r="AY150" s="157" t="s">
        <v>158</v>
      </c>
      <c r="BK150" s="159">
        <f>SUM(BK151:BK156)</f>
        <v>0</v>
      </c>
    </row>
    <row r="151" spans="2:65" s="1" customFormat="1" ht="31.5" customHeight="1">
      <c r="B151" s="30"/>
      <c r="C151" s="169" t="s">
        <v>259</v>
      </c>
      <c r="D151" s="169" t="s">
        <v>180</v>
      </c>
      <c r="E151" s="170" t="s">
        <v>260</v>
      </c>
      <c r="F151" s="237" t="s">
        <v>261</v>
      </c>
      <c r="G151" s="238"/>
      <c r="H151" s="238"/>
      <c r="I151" s="238"/>
      <c r="J151" s="171" t="s">
        <v>163</v>
      </c>
      <c r="K151" s="172">
        <v>13</v>
      </c>
      <c r="L151" s="239">
        <v>0</v>
      </c>
      <c r="M151" s="238"/>
      <c r="N151" s="240">
        <f t="shared" ref="N151:N156" si="25">ROUND(L151*K151,3)</f>
        <v>0</v>
      </c>
      <c r="O151" s="238"/>
      <c r="P151" s="238"/>
      <c r="Q151" s="238"/>
      <c r="R151" s="32"/>
      <c r="T151" s="165" t="s">
        <v>18</v>
      </c>
      <c r="U151" s="39" t="s">
        <v>41</v>
      </c>
      <c r="V151" s="31"/>
      <c r="W151" s="166">
        <f t="shared" ref="W151:W156" si="26">V151*K151</f>
        <v>0</v>
      </c>
      <c r="X151" s="166">
        <v>5.1900000000000002E-3</v>
      </c>
      <c r="Y151" s="166">
        <f t="shared" ref="Y151:Y156" si="27">X151*K151</f>
        <v>6.7470000000000002E-2</v>
      </c>
      <c r="Z151" s="166">
        <v>0</v>
      </c>
      <c r="AA151" s="167">
        <f t="shared" ref="AA151:AA156" si="28">Z151*K151</f>
        <v>0</v>
      </c>
      <c r="AR151" s="13" t="s">
        <v>183</v>
      </c>
      <c r="AT151" s="13" t="s">
        <v>180</v>
      </c>
      <c r="AU151" s="13" t="s">
        <v>137</v>
      </c>
      <c r="AY151" s="13" t="s">
        <v>158</v>
      </c>
      <c r="BE151" s="105">
        <f t="shared" ref="BE151:BE156" si="29">IF(U151="základná",N151,0)</f>
        <v>0</v>
      </c>
      <c r="BF151" s="105">
        <f t="shared" ref="BF151:BF156" si="30">IF(U151="znížená",N151,0)</f>
        <v>0</v>
      </c>
      <c r="BG151" s="105">
        <f t="shared" ref="BG151:BG156" si="31">IF(U151="zákl. prenesená",N151,0)</f>
        <v>0</v>
      </c>
      <c r="BH151" s="105">
        <f t="shared" ref="BH151:BH156" si="32">IF(U151="zníž. prenesená",N151,0)</f>
        <v>0</v>
      </c>
      <c r="BI151" s="105">
        <f t="shared" ref="BI151:BI156" si="33">IF(U151="nulová",N151,0)</f>
        <v>0</v>
      </c>
      <c r="BJ151" s="13" t="s">
        <v>137</v>
      </c>
      <c r="BK151" s="168">
        <f t="shared" ref="BK151:BK156" si="34">ROUND(L151*K151,3)</f>
        <v>0</v>
      </c>
      <c r="BL151" s="13" t="s">
        <v>183</v>
      </c>
      <c r="BM151" s="13" t="s">
        <v>262</v>
      </c>
    </row>
    <row r="152" spans="2:65" s="1" customFormat="1" ht="31.5" customHeight="1">
      <c r="B152" s="30"/>
      <c r="C152" s="169" t="s">
        <v>263</v>
      </c>
      <c r="D152" s="169" t="s">
        <v>180</v>
      </c>
      <c r="E152" s="170" t="s">
        <v>264</v>
      </c>
      <c r="F152" s="237" t="s">
        <v>265</v>
      </c>
      <c r="G152" s="238"/>
      <c r="H152" s="238"/>
      <c r="I152" s="238"/>
      <c r="J152" s="171" t="s">
        <v>163</v>
      </c>
      <c r="K152" s="172">
        <v>6</v>
      </c>
      <c r="L152" s="239">
        <v>0</v>
      </c>
      <c r="M152" s="238"/>
      <c r="N152" s="240">
        <f t="shared" si="25"/>
        <v>0</v>
      </c>
      <c r="O152" s="238"/>
      <c r="P152" s="238"/>
      <c r="Q152" s="238"/>
      <c r="R152" s="32"/>
      <c r="T152" s="165" t="s">
        <v>18</v>
      </c>
      <c r="U152" s="39" t="s">
        <v>41</v>
      </c>
      <c r="V152" s="31"/>
      <c r="W152" s="166">
        <f t="shared" si="26"/>
        <v>0</v>
      </c>
      <c r="X152" s="166">
        <v>7.5500000000000003E-3</v>
      </c>
      <c r="Y152" s="166">
        <f t="shared" si="27"/>
        <v>4.53E-2</v>
      </c>
      <c r="Z152" s="166">
        <v>0</v>
      </c>
      <c r="AA152" s="167">
        <f t="shared" si="28"/>
        <v>0</v>
      </c>
      <c r="AR152" s="13" t="s">
        <v>183</v>
      </c>
      <c r="AT152" s="13" t="s">
        <v>180</v>
      </c>
      <c r="AU152" s="13" t="s">
        <v>137</v>
      </c>
      <c r="AY152" s="13" t="s">
        <v>158</v>
      </c>
      <c r="BE152" s="105">
        <f t="shared" si="29"/>
        <v>0</v>
      </c>
      <c r="BF152" s="105">
        <f t="shared" si="30"/>
        <v>0</v>
      </c>
      <c r="BG152" s="105">
        <f t="shared" si="31"/>
        <v>0</v>
      </c>
      <c r="BH152" s="105">
        <f t="shared" si="32"/>
        <v>0</v>
      </c>
      <c r="BI152" s="105">
        <f t="shared" si="33"/>
        <v>0</v>
      </c>
      <c r="BJ152" s="13" t="s">
        <v>137</v>
      </c>
      <c r="BK152" s="168">
        <f t="shared" si="34"/>
        <v>0</v>
      </c>
      <c r="BL152" s="13" t="s">
        <v>183</v>
      </c>
      <c r="BM152" s="13" t="s">
        <v>266</v>
      </c>
    </row>
    <row r="153" spans="2:65" s="1" customFormat="1" ht="31.5" customHeight="1">
      <c r="B153" s="30"/>
      <c r="C153" s="169" t="s">
        <v>267</v>
      </c>
      <c r="D153" s="169" t="s">
        <v>180</v>
      </c>
      <c r="E153" s="170" t="s">
        <v>268</v>
      </c>
      <c r="F153" s="237" t="s">
        <v>269</v>
      </c>
      <c r="G153" s="238"/>
      <c r="H153" s="238"/>
      <c r="I153" s="238"/>
      <c r="J153" s="171" t="s">
        <v>163</v>
      </c>
      <c r="K153" s="172">
        <v>5</v>
      </c>
      <c r="L153" s="239">
        <v>0</v>
      </c>
      <c r="M153" s="238"/>
      <c r="N153" s="240">
        <f t="shared" si="25"/>
        <v>0</v>
      </c>
      <c r="O153" s="238"/>
      <c r="P153" s="238"/>
      <c r="Q153" s="238"/>
      <c r="R153" s="32"/>
      <c r="T153" s="165" t="s">
        <v>18</v>
      </c>
      <c r="U153" s="39" t="s">
        <v>41</v>
      </c>
      <c r="V153" s="31"/>
      <c r="W153" s="166">
        <f t="shared" si="26"/>
        <v>0</v>
      </c>
      <c r="X153" s="166">
        <v>1.0319999999999999E-2</v>
      </c>
      <c r="Y153" s="166">
        <f t="shared" si="27"/>
        <v>5.1599999999999993E-2</v>
      </c>
      <c r="Z153" s="166">
        <v>0</v>
      </c>
      <c r="AA153" s="167">
        <f t="shared" si="28"/>
        <v>0</v>
      </c>
      <c r="AR153" s="13" t="s">
        <v>183</v>
      </c>
      <c r="AT153" s="13" t="s">
        <v>180</v>
      </c>
      <c r="AU153" s="13" t="s">
        <v>137</v>
      </c>
      <c r="AY153" s="13" t="s">
        <v>158</v>
      </c>
      <c r="BE153" s="105">
        <f t="shared" si="29"/>
        <v>0</v>
      </c>
      <c r="BF153" s="105">
        <f t="shared" si="30"/>
        <v>0</v>
      </c>
      <c r="BG153" s="105">
        <f t="shared" si="31"/>
        <v>0</v>
      </c>
      <c r="BH153" s="105">
        <f t="shared" si="32"/>
        <v>0</v>
      </c>
      <c r="BI153" s="105">
        <f t="shared" si="33"/>
        <v>0</v>
      </c>
      <c r="BJ153" s="13" t="s">
        <v>137</v>
      </c>
      <c r="BK153" s="168">
        <f t="shared" si="34"/>
        <v>0</v>
      </c>
      <c r="BL153" s="13" t="s">
        <v>183</v>
      </c>
      <c r="BM153" s="13" t="s">
        <v>270</v>
      </c>
    </row>
    <row r="154" spans="2:65" s="1" customFormat="1" ht="31.5" customHeight="1">
      <c r="B154" s="30"/>
      <c r="C154" s="169" t="s">
        <v>271</v>
      </c>
      <c r="D154" s="169" t="s">
        <v>180</v>
      </c>
      <c r="E154" s="170" t="s">
        <v>272</v>
      </c>
      <c r="F154" s="237" t="s">
        <v>273</v>
      </c>
      <c r="G154" s="238"/>
      <c r="H154" s="238"/>
      <c r="I154" s="238"/>
      <c r="J154" s="171" t="s">
        <v>163</v>
      </c>
      <c r="K154" s="172">
        <v>3</v>
      </c>
      <c r="L154" s="239">
        <v>0</v>
      </c>
      <c r="M154" s="238"/>
      <c r="N154" s="240">
        <f t="shared" si="25"/>
        <v>0</v>
      </c>
      <c r="O154" s="238"/>
      <c r="P154" s="238"/>
      <c r="Q154" s="238"/>
      <c r="R154" s="32"/>
      <c r="T154" s="165" t="s">
        <v>18</v>
      </c>
      <c r="U154" s="39" t="s">
        <v>41</v>
      </c>
      <c r="V154" s="31"/>
      <c r="W154" s="166">
        <f t="shared" si="26"/>
        <v>0</v>
      </c>
      <c r="X154" s="166">
        <v>1.374E-2</v>
      </c>
      <c r="Y154" s="166">
        <f t="shared" si="27"/>
        <v>4.122E-2</v>
      </c>
      <c r="Z154" s="166">
        <v>0</v>
      </c>
      <c r="AA154" s="167">
        <f t="shared" si="28"/>
        <v>0</v>
      </c>
      <c r="AR154" s="13" t="s">
        <v>183</v>
      </c>
      <c r="AT154" s="13" t="s">
        <v>180</v>
      </c>
      <c r="AU154" s="13" t="s">
        <v>137</v>
      </c>
      <c r="AY154" s="13" t="s">
        <v>158</v>
      </c>
      <c r="BE154" s="105">
        <f t="shared" si="29"/>
        <v>0</v>
      </c>
      <c r="BF154" s="105">
        <f t="shared" si="30"/>
        <v>0</v>
      </c>
      <c r="BG154" s="105">
        <f t="shared" si="31"/>
        <v>0</v>
      </c>
      <c r="BH154" s="105">
        <f t="shared" si="32"/>
        <v>0</v>
      </c>
      <c r="BI154" s="105">
        <f t="shared" si="33"/>
        <v>0</v>
      </c>
      <c r="BJ154" s="13" t="s">
        <v>137</v>
      </c>
      <c r="BK154" s="168">
        <f t="shared" si="34"/>
        <v>0</v>
      </c>
      <c r="BL154" s="13" t="s">
        <v>183</v>
      </c>
      <c r="BM154" s="13" t="s">
        <v>274</v>
      </c>
    </row>
    <row r="155" spans="2:65" s="1" customFormat="1" ht="31.5" customHeight="1">
      <c r="B155" s="30"/>
      <c r="C155" s="169" t="s">
        <v>275</v>
      </c>
      <c r="D155" s="169" t="s">
        <v>180</v>
      </c>
      <c r="E155" s="170" t="s">
        <v>276</v>
      </c>
      <c r="F155" s="237" t="s">
        <v>277</v>
      </c>
      <c r="G155" s="238"/>
      <c r="H155" s="238"/>
      <c r="I155" s="238"/>
      <c r="J155" s="171" t="s">
        <v>192</v>
      </c>
      <c r="K155" s="173">
        <v>0</v>
      </c>
      <c r="L155" s="239">
        <v>0</v>
      </c>
      <c r="M155" s="238"/>
      <c r="N155" s="240">
        <f t="shared" si="25"/>
        <v>0</v>
      </c>
      <c r="O155" s="238"/>
      <c r="P155" s="238"/>
      <c r="Q155" s="238"/>
      <c r="R155" s="32"/>
      <c r="T155" s="165" t="s">
        <v>18</v>
      </c>
      <c r="U155" s="39" t="s">
        <v>41</v>
      </c>
      <c r="V155" s="31"/>
      <c r="W155" s="166">
        <f t="shared" si="26"/>
        <v>0</v>
      </c>
      <c r="X155" s="166">
        <v>0</v>
      </c>
      <c r="Y155" s="166">
        <f t="shared" si="27"/>
        <v>0</v>
      </c>
      <c r="Z155" s="166">
        <v>0</v>
      </c>
      <c r="AA155" s="167">
        <f t="shared" si="28"/>
        <v>0</v>
      </c>
      <c r="AR155" s="13" t="s">
        <v>183</v>
      </c>
      <c r="AT155" s="13" t="s">
        <v>180</v>
      </c>
      <c r="AU155" s="13" t="s">
        <v>137</v>
      </c>
      <c r="AY155" s="13" t="s">
        <v>158</v>
      </c>
      <c r="BE155" s="105">
        <f t="shared" si="29"/>
        <v>0</v>
      </c>
      <c r="BF155" s="105">
        <f t="shared" si="30"/>
        <v>0</v>
      </c>
      <c r="BG155" s="105">
        <f t="shared" si="31"/>
        <v>0</v>
      </c>
      <c r="BH155" s="105">
        <f t="shared" si="32"/>
        <v>0</v>
      </c>
      <c r="BI155" s="105">
        <f t="shared" si="33"/>
        <v>0</v>
      </c>
      <c r="BJ155" s="13" t="s">
        <v>137</v>
      </c>
      <c r="BK155" s="168">
        <f t="shared" si="34"/>
        <v>0</v>
      </c>
      <c r="BL155" s="13" t="s">
        <v>183</v>
      </c>
      <c r="BM155" s="13" t="s">
        <v>278</v>
      </c>
    </row>
    <row r="156" spans="2:65" s="1" customFormat="1" ht="31.5" customHeight="1">
      <c r="B156" s="30"/>
      <c r="C156" s="169" t="s">
        <v>279</v>
      </c>
      <c r="D156" s="169" t="s">
        <v>180</v>
      </c>
      <c r="E156" s="170" t="s">
        <v>280</v>
      </c>
      <c r="F156" s="237" t="s">
        <v>281</v>
      </c>
      <c r="G156" s="238"/>
      <c r="H156" s="238"/>
      <c r="I156" s="238"/>
      <c r="J156" s="171" t="s">
        <v>192</v>
      </c>
      <c r="K156" s="173">
        <v>0</v>
      </c>
      <c r="L156" s="239">
        <v>0</v>
      </c>
      <c r="M156" s="238"/>
      <c r="N156" s="240">
        <f t="shared" si="25"/>
        <v>0</v>
      </c>
      <c r="O156" s="238"/>
      <c r="P156" s="238"/>
      <c r="Q156" s="238"/>
      <c r="R156" s="32"/>
      <c r="T156" s="165" t="s">
        <v>18</v>
      </c>
      <c r="U156" s="39" t="s">
        <v>41</v>
      </c>
      <c r="V156" s="31"/>
      <c r="W156" s="166">
        <f t="shared" si="26"/>
        <v>0</v>
      </c>
      <c r="X156" s="166">
        <v>0</v>
      </c>
      <c r="Y156" s="166">
        <f t="shared" si="27"/>
        <v>0</v>
      </c>
      <c r="Z156" s="166">
        <v>0</v>
      </c>
      <c r="AA156" s="167">
        <f t="shared" si="28"/>
        <v>0</v>
      </c>
      <c r="AR156" s="13" t="s">
        <v>183</v>
      </c>
      <c r="AT156" s="13" t="s">
        <v>180</v>
      </c>
      <c r="AU156" s="13" t="s">
        <v>137</v>
      </c>
      <c r="AY156" s="13" t="s">
        <v>158</v>
      </c>
      <c r="BE156" s="105">
        <f t="shared" si="29"/>
        <v>0</v>
      </c>
      <c r="BF156" s="105">
        <f t="shared" si="30"/>
        <v>0</v>
      </c>
      <c r="BG156" s="105">
        <f t="shared" si="31"/>
        <v>0</v>
      </c>
      <c r="BH156" s="105">
        <f t="shared" si="32"/>
        <v>0</v>
      </c>
      <c r="BI156" s="105">
        <f t="shared" si="33"/>
        <v>0</v>
      </c>
      <c r="BJ156" s="13" t="s">
        <v>137</v>
      </c>
      <c r="BK156" s="168">
        <f t="shared" si="34"/>
        <v>0</v>
      </c>
      <c r="BL156" s="13" t="s">
        <v>183</v>
      </c>
      <c r="BM156" s="13" t="s">
        <v>282</v>
      </c>
    </row>
    <row r="157" spans="2:65" s="9" customFormat="1" ht="29.85" customHeight="1">
      <c r="B157" s="150"/>
      <c r="C157" s="151"/>
      <c r="D157" s="160" t="s">
        <v>130</v>
      </c>
      <c r="E157" s="160"/>
      <c r="F157" s="160"/>
      <c r="G157" s="160"/>
      <c r="H157" s="160"/>
      <c r="I157" s="160"/>
      <c r="J157" s="160"/>
      <c r="K157" s="160"/>
      <c r="L157" s="160"/>
      <c r="M157" s="160"/>
      <c r="N157" s="235">
        <f>BK157</f>
        <v>0</v>
      </c>
      <c r="O157" s="236"/>
      <c r="P157" s="236"/>
      <c r="Q157" s="236"/>
      <c r="R157" s="153"/>
      <c r="T157" s="154"/>
      <c r="U157" s="151"/>
      <c r="V157" s="151"/>
      <c r="W157" s="155">
        <f>SUM(W158:W186)</f>
        <v>0</v>
      </c>
      <c r="X157" s="151"/>
      <c r="Y157" s="155">
        <f>SUM(Y158:Y186)</f>
        <v>0.24074000000000007</v>
      </c>
      <c r="Z157" s="151"/>
      <c r="AA157" s="156">
        <f>SUM(AA158:AA186)</f>
        <v>8.3000000000000004E-2</v>
      </c>
      <c r="AR157" s="157" t="s">
        <v>137</v>
      </c>
      <c r="AT157" s="158" t="s">
        <v>73</v>
      </c>
      <c r="AU157" s="158" t="s">
        <v>81</v>
      </c>
      <c r="AY157" s="157" t="s">
        <v>158</v>
      </c>
      <c r="BK157" s="159">
        <f>SUM(BK158:BK186)</f>
        <v>0</v>
      </c>
    </row>
    <row r="158" spans="2:65" s="1" customFormat="1" ht="31.5" customHeight="1">
      <c r="B158" s="30"/>
      <c r="C158" s="169" t="s">
        <v>283</v>
      </c>
      <c r="D158" s="169" t="s">
        <v>180</v>
      </c>
      <c r="E158" s="170" t="s">
        <v>284</v>
      </c>
      <c r="F158" s="237" t="s">
        <v>285</v>
      </c>
      <c r="G158" s="238"/>
      <c r="H158" s="238"/>
      <c r="I158" s="238"/>
      <c r="J158" s="171" t="s">
        <v>205</v>
      </c>
      <c r="K158" s="172">
        <v>1</v>
      </c>
      <c r="L158" s="239">
        <v>0</v>
      </c>
      <c r="M158" s="238"/>
      <c r="N158" s="240">
        <f t="shared" ref="N158:N186" si="35">ROUND(L158*K158,3)</f>
        <v>0</v>
      </c>
      <c r="O158" s="238"/>
      <c r="P158" s="238"/>
      <c r="Q158" s="238"/>
      <c r="R158" s="32"/>
      <c r="T158" s="165" t="s">
        <v>18</v>
      </c>
      <c r="U158" s="39" t="s">
        <v>41</v>
      </c>
      <c r="V158" s="31"/>
      <c r="W158" s="166">
        <f t="shared" ref="W158:W186" si="36">V158*K158</f>
        <v>0</v>
      </c>
      <c r="X158" s="166">
        <v>2.0000000000000002E-5</v>
      </c>
      <c r="Y158" s="166">
        <f t="shared" ref="Y158:Y186" si="37">X158*K158</f>
        <v>2.0000000000000002E-5</v>
      </c>
      <c r="Z158" s="166">
        <v>8.3000000000000004E-2</v>
      </c>
      <c r="AA158" s="167">
        <f t="shared" ref="AA158:AA186" si="38">Z158*K158</f>
        <v>8.3000000000000004E-2</v>
      </c>
      <c r="AR158" s="13" t="s">
        <v>183</v>
      </c>
      <c r="AT158" s="13" t="s">
        <v>180</v>
      </c>
      <c r="AU158" s="13" t="s">
        <v>137</v>
      </c>
      <c r="AY158" s="13" t="s">
        <v>158</v>
      </c>
      <c r="BE158" s="105">
        <f t="shared" ref="BE158:BE186" si="39">IF(U158="základná",N158,0)</f>
        <v>0</v>
      </c>
      <c r="BF158" s="105">
        <f t="shared" ref="BF158:BF186" si="40">IF(U158="znížená",N158,0)</f>
        <v>0</v>
      </c>
      <c r="BG158" s="105">
        <f t="shared" ref="BG158:BG186" si="41">IF(U158="zákl. prenesená",N158,0)</f>
        <v>0</v>
      </c>
      <c r="BH158" s="105">
        <f t="shared" ref="BH158:BH186" si="42">IF(U158="zníž. prenesená",N158,0)</f>
        <v>0</v>
      </c>
      <c r="BI158" s="105">
        <f t="shared" ref="BI158:BI186" si="43">IF(U158="nulová",N158,0)</f>
        <v>0</v>
      </c>
      <c r="BJ158" s="13" t="s">
        <v>137</v>
      </c>
      <c r="BK158" s="168">
        <f t="shared" ref="BK158:BK186" si="44">ROUND(L158*K158,3)</f>
        <v>0</v>
      </c>
      <c r="BL158" s="13" t="s">
        <v>183</v>
      </c>
      <c r="BM158" s="13" t="s">
        <v>286</v>
      </c>
    </row>
    <row r="159" spans="2:65" s="1" customFormat="1" ht="31.5" customHeight="1">
      <c r="B159" s="30"/>
      <c r="C159" s="169" t="s">
        <v>287</v>
      </c>
      <c r="D159" s="169" t="s">
        <v>180</v>
      </c>
      <c r="E159" s="170" t="s">
        <v>288</v>
      </c>
      <c r="F159" s="237" t="s">
        <v>289</v>
      </c>
      <c r="G159" s="238"/>
      <c r="H159" s="238"/>
      <c r="I159" s="238"/>
      <c r="J159" s="171" t="s">
        <v>218</v>
      </c>
      <c r="K159" s="172">
        <v>1</v>
      </c>
      <c r="L159" s="239">
        <v>0</v>
      </c>
      <c r="M159" s="238"/>
      <c r="N159" s="240">
        <f t="shared" si="35"/>
        <v>0</v>
      </c>
      <c r="O159" s="238"/>
      <c r="P159" s="238"/>
      <c r="Q159" s="238"/>
      <c r="R159" s="32"/>
      <c r="T159" s="165" t="s">
        <v>18</v>
      </c>
      <c r="U159" s="39" t="s">
        <v>41</v>
      </c>
      <c r="V159" s="31"/>
      <c r="W159" s="166">
        <f t="shared" si="36"/>
        <v>0</v>
      </c>
      <c r="X159" s="166">
        <v>7.9500000000000005E-3</v>
      </c>
      <c r="Y159" s="166">
        <f t="shared" si="37"/>
        <v>7.9500000000000005E-3</v>
      </c>
      <c r="Z159" s="166">
        <v>0</v>
      </c>
      <c r="AA159" s="167">
        <f t="shared" si="38"/>
        <v>0</v>
      </c>
      <c r="AR159" s="13" t="s">
        <v>183</v>
      </c>
      <c r="AT159" s="13" t="s">
        <v>180</v>
      </c>
      <c r="AU159" s="13" t="s">
        <v>137</v>
      </c>
      <c r="AY159" s="13" t="s">
        <v>158</v>
      </c>
      <c r="BE159" s="105">
        <f t="shared" si="39"/>
        <v>0</v>
      </c>
      <c r="BF159" s="105">
        <f t="shared" si="40"/>
        <v>0</v>
      </c>
      <c r="BG159" s="105">
        <f t="shared" si="41"/>
        <v>0</v>
      </c>
      <c r="BH159" s="105">
        <f t="shared" si="42"/>
        <v>0</v>
      </c>
      <c r="BI159" s="105">
        <f t="shared" si="43"/>
        <v>0</v>
      </c>
      <c r="BJ159" s="13" t="s">
        <v>137</v>
      </c>
      <c r="BK159" s="168">
        <f t="shared" si="44"/>
        <v>0</v>
      </c>
      <c r="BL159" s="13" t="s">
        <v>183</v>
      </c>
      <c r="BM159" s="13" t="s">
        <v>290</v>
      </c>
    </row>
    <row r="160" spans="2:65" s="1" customFormat="1" ht="44.25" customHeight="1">
      <c r="B160" s="30"/>
      <c r="C160" s="161" t="s">
        <v>291</v>
      </c>
      <c r="D160" s="161" t="s">
        <v>160</v>
      </c>
      <c r="E160" s="162" t="s">
        <v>292</v>
      </c>
      <c r="F160" s="241" t="s">
        <v>293</v>
      </c>
      <c r="G160" s="242"/>
      <c r="H160" s="242"/>
      <c r="I160" s="242"/>
      <c r="J160" s="163" t="s">
        <v>205</v>
      </c>
      <c r="K160" s="164">
        <v>1</v>
      </c>
      <c r="L160" s="243">
        <v>0</v>
      </c>
      <c r="M160" s="242"/>
      <c r="N160" s="244">
        <f t="shared" si="35"/>
        <v>0</v>
      </c>
      <c r="O160" s="238"/>
      <c r="P160" s="238"/>
      <c r="Q160" s="238"/>
      <c r="R160" s="32"/>
      <c r="T160" s="165" t="s">
        <v>18</v>
      </c>
      <c r="U160" s="39" t="s">
        <v>41</v>
      </c>
      <c r="V160" s="31"/>
      <c r="W160" s="166">
        <f t="shared" si="36"/>
        <v>0</v>
      </c>
      <c r="X160" s="166">
        <v>1.0160000000000001E-2</v>
      </c>
      <c r="Y160" s="166">
        <f t="shared" si="37"/>
        <v>1.0160000000000001E-2</v>
      </c>
      <c r="Z160" s="166">
        <v>0</v>
      </c>
      <c r="AA160" s="167">
        <f t="shared" si="38"/>
        <v>0</v>
      </c>
      <c r="AR160" s="13" t="s">
        <v>164</v>
      </c>
      <c r="AT160" s="13" t="s">
        <v>160</v>
      </c>
      <c r="AU160" s="13" t="s">
        <v>137</v>
      </c>
      <c r="AY160" s="13" t="s">
        <v>158</v>
      </c>
      <c r="BE160" s="105">
        <f t="shared" si="39"/>
        <v>0</v>
      </c>
      <c r="BF160" s="105">
        <f t="shared" si="40"/>
        <v>0</v>
      </c>
      <c r="BG160" s="105">
        <f t="shared" si="41"/>
        <v>0</v>
      </c>
      <c r="BH160" s="105">
        <f t="shared" si="42"/>
        <v>0</v>
      </c>
      <c r="BI160" s="105">
        <f t="shared" si="43"/>
        <v>0</v>
      </c>
      <c r="BJ160" s="13" t="s">
        <v>137</v>
      </c>
      <c r="BK160" s="168">
        <f t="shared" si="44"/>
        <v>0</v>
      </c>
      <c r="BL160" s="13" t="s">
        <v>165</v>
      </c>
      <c r="BM160" s="13" t="s">
        <v>294</v>
      </c>
    </row>
    <row r="161" spans="2:65" s="1" customFormat="1" ht="44.25" customHeight="1">
      <c r="B161" s="30"/>
      <c r="C161" s="161" t="s">
        <v>295</v>
      </c>
      <c r="D161" s="161" t="s">
        <v>160</v>
      </c>
      <c r="E161" s="162" t="s">
        <v>296</v>
      </c>
      <c r="F161" s="241" t="s">
        <v>297</v>
      </c>
      <c r="G161" s="242"/>
      <c r="H161" s="242"/>
      <c r="I161" s="242"/>
      <c r="J161" s="163" t="s">
        <v>205</v>
      </c>
      <c r="K161" s="164">
        <v>1</v>
      </c>
      <c r="L161" s="243">
        <v>0</v>
      </c>
      <c r="M161" s="242"/>
      <c r="N161" s="244">
        <f t="shared" si="35"/>
        <v>0</v>
      </c>
      <c r="O161" s="238"/>
      <c r="P161" s="238"/>
      <c r="Q161" s="238"/>
      <c r="R161" s="32"/>
      <c r="T161" s="165" t="s">
        <v>18</v>
      </c>
      <c r="U161" s="39" t="s">
        <v>41</v>
      </c>
      <c r="V161" s="31"/>
      <c r="W161" s="166">
        <f t="shared" si="36"/>
        <v>0</v>
      </c>
      <c r="X161" s="166">
        <v>9.1400000000000006E-3</v>
      </c>
      <c r="Y161" s="166">
        <f t="shared" si="37"/>
        <v>9.1400000000000006E-3</v>
      </c>
      <c r="Z161" s="166">
        <v>0</v>
      </c>
      <c r="AA161" s="167">
        <f t="shared" si="38"/>
        <v>0</v>
      </c>
      <c r="AR161" s="13" t="s">
        <v>164</v>
      </c>
      <c r="AT161" s="13" t="s">
        <v>160</v>
      </c>
      <c r="AU161" s="13" t="s">
        <v>137</v>
      </c>
      <c r="AY161" s="13" t="s">
        <v>158</v>
      </c>
      <c r="BE161" s="105">
        <f t="shared" si="39"/>
        <v>0</v>
      </c>
      <c r="BF161" s="105">
        <f t="shared" si="40"/>
        <v>0</v>
      </c>
      <c r="BG161" s="105">
        <f t="shared" si="41"/>
        <v>0</v>
      </c>
      <c r="BH161" s="105">
        <f t="shared" si="42"/>
        <v>0</v>
      </c>
      <c r="BI161" s="105">
        <f t="shared" si="43"/>
        <v>0</v>
      </c>
      <c r="BJ161" s="13" t="s">
        <v>137</v>
      </c>
      <c r="BK161" s="168">
        <f t="shared" si="44"/>
        <v>0</v>
      </c>
      <c r="BL161" s="13" t="s">
        <v>165</v>
      </c>
      <c r="BM161" s="13" t="s">
        <v>298</v>
      </c>
    </row>
    <row r="162" spans="2:65" s="1" customFormat="1" ht="31.5" customHeight="1">
      <c r="B162" s="30"/>
      <c r="C162" s="169" t="s">
        <v>299</v>
      </c>
      <c r="D162" s="169" t="s">
        <v>180</v>
      </c>
      <c r="E162" s="170" t="s">
        <v>300</v>
      </c>
      <c r="F162" s="237" t="s">
        <v>301</v>
      </c>
      <c r="G162" s="238"/>
      <c r="H162" s="238"/>
      <c r="I162" s="238"/>
      <c r="J162" s="171" t="s">
        <v>218</v>
      </c>
      <c r="K162" s="172">
        <v>1</v>
      </c>
      <c r="L162" s="239">
        <v>0</v>
      </c>
      <c r="M162" s="238"/>
      <c r="N162" s="240">
        <f t="shared" si="35"/>
        <v>0</v>
      </c>
      <c r="O162" s="238"/>
      <c r="P162" s="238"/>
      <c r="Q162" s="238"/>
      <c r="R162" s="32"/>
      <c r="T162" s="165" t="s">
        <v>18</v>
      </c>
      <c r="U162" s="39" t="s">
        <v>41</v>
      </c>
      <c r="V162" s="31"/>
      <c r="W162" s="166">
        <f t="shared" si="36"/>
        <v>0</v>
      </c>
      <c r="X162" s="166">
        <v>1.1379999999999999E-2</v>
      </c>
      <c r="Y162" s="166">
        <f t="shared" si="37"/>
        <v>1.1379999999999999E-2</v>
      </c>
      <c r="Z162" s="166">
        <v>0</v>
      </c>
      <c r="AA162" s="167">
        <f t="shared" si="38"/>
        <v>0</v>
      </c>
      <c r="AR162" s="13" t="s">
        <v>183</v>
      </c>
      <c r="AT162" s="13" t="s">
        <v>180</v>
      </c>
      <c r="AU162" s="13" t="s">
        <v>137</v>
      </c>
      <c r="AY162" s="13" t="s">
        <v>158</v>
      </c>
      <c r="BE162" s="105">
        <f t="shared" si="39"/>
        <v>0</v>
      </c>
      <c r="BF162" s="105">
        <f t="shared" si="40"/>
        <v>0</v>
      </c>
      <c r="BG162" s="105">
        <f t="shared" si="41"/>
        <v>0</v>
      </c>
      <c r="BH162" s="105">
        <f t="shared" si="42"/>
        <v>0</v>
      </c>
      <c r="BI162" s="105">
        <f t="shared" si="43"/>
        <v>0</v>
      </c>
      <c r="BJ162" s="13" t="s">
        <v>137</v>
      </c>
      <c r="BK162" s="168">
        <f t="shared" si="44"/>
        <v>0</v>
      </c>
      <c r="BL162" s="13" t="s">
        <v>183</v>
      </c>
      <c r="BM162" s="13" t="s">
        <v>302</v>
      </c>
    </row>
    <row r="163" spans="2:65" s="1" customFormat="1" ht="31.5" customHeight="1">
      <c r="B163" s="30"/>
      <c r="C163" s="169" t="s">
        <v>303</v>
      </c>
      <c r="D163" s="169" t="s">
        <v>180</v>
      </c>
      <c r="E163" s="170" t="s">
        <v>304</v>
      </c>
      <c r="F163" s="237" t="s">
        <v>305</v>
      </c>
      <c r="G163" s="238"/>
      <c r="H163" s="238"/>
      <c r="I163" s="238"/>
      <c r="J163" s="171" t="s">
        <v>218</v>
      </c>
      <c r="K163" s="172">
        <v>4</v>
      </c>
      <c r="L163" s="239">
        <v>0</v>
      </c>
      <c r="M163" s="238"/>
      <c r="N163" s="240">
        <f t="shared" si="35"/>
        <v>0</v>
      </c>
      <c r="O163" s="238"/>
      <c r="P163" s="238"/>
      <c r="Q163" s="238"/>
      <c r="R163" s="32"/>
      <c r="T163" s="165" t="s">
        <v>18</v>
      </c>
      <c r="U163" s="39" t="s">
        <v>41</v>
      </c>
      <c r="V163" s="31"/>
      <c r="W163" s="166">
        <f t="shared" si="36"/>
        <v>0</v>
      </c>
      <c r="X163" s="166">
        <v>1.312E-2</v>
      </c>
      <c r="Y163" s="166">
        <f t="shared" si="37"/>
        <v>5.2479999999999999E-2</v>
      </c>
      <c r="Z163" s="166">
        <v>0</v>
      </c>
      <c r="AA163" s="167">
        <f t="shared" si="38"/>
        <v>0</v>
      </c>
      <c r="AR163" s="13" t="s">
        <v>183</v>
      </c>
      <c r="AT163" s="13" t="s">
        <v>180</v>
      </c>
      <c r="AU163" s="13" t="s">
        <v>137</v>
      </c>
      <c r="AY163" s="13" t="s">
        <v>158</v>
      </c>
      <c r="BE163" s="105">
        <f t="shared" si="39"/>
        <v>0</v>
      </c>
      <c r="BF163" s="105">
        <f t="shared" si="40"/>
        <v>0</v>
      </c>
      <c r="BG163" s="105">
        <f t="shared" si="41"/>
        <v>0</v>
      </c>
      <c r="BH163" s="105">
        <f t="shared" si="42"/>
        <v>0</v>
      </c>
      <c r="BI163" s="105">
        <f t="shared" si="43"/>
        <v>0</v>
      </c>
      <c r="BJ163" s="13" t="s">
        <v>137</v>
      </c>
      <c r="BK163" s="168">
        <f t="shared" si="44"/>
        <v>0</v>
      </c>
      <c r="BL163" s="13" t="s">
        <v>183</v>
      </c>
      <c r="BM163" s="13" t="s">
        <v>306</v>
      </c>
    </row>
    <row r="164" spans="2:65" s="1" customFormat="1" ht="44.25" customHeight="1">
      <c r="B164" s="30"/>
      <c r="C164" s="161" t="s">
        <v>307</v>
      </c>
      <c r="D164" s="161" t="s">
        <v>160</v>
      </c>
      <c r="E164" s="162" t="s">
        <v>308</v>
      </c>
      <c r="F164" s="241" t="s">
        <v>309</v>
      </c>
      <c r="G164" s="242"/>
      <c r="H164" s="242"/>
      <c r="I164" s="242"/>
      <c r="J164" s="163" t="s">
        <v>205</v>
      </c>
      <c r="K164" s="164">
        <v>2</v>
      </c>
      <c r="L164" s="243">
        <v>0</v>
      </c>
      <c r="M164" s="242"/>
      <c r="N164" s="244">
        <f t="shared" si="35"/>
        <v>0</v>
      </c>
      <c r="O164" s="238"/>
      <c r="P164" s="238"/>
      <c r="Q164" s="238"/>
      <c r="R164" s="32"/>
      <c r="T164" s="165" t="s">
        <v>18</v>
      </c>
      <c r="U164" s="39" t="s">
        <v>41</v>
      </c>
      <c r="V164" s="31"/>
      <c r="W164" s="166">
        <f t="shared" si="36"/>
        <v>0</v>
      </c>
      <c r="X164" s="166">
        <v>1.119E-2</v>
      </c>
      <c r="Y164" s="166">
        <f t="shared" si="37"/>
        <v>2.2380000000000001E-2</v>
      </c>
      <c r="Z164" s="166">
        <v>0</v>
      </c>
      <c r="AA164" s="167">
        <f t="shared" si="38"/>
        <v>0</v>
      </c>
      <c r="AR164" s="13" t="s">
        <v>164</v>
      </c>
      <c r="AT164" s="13" t="s">
        <v>160</v>
      </c>
      <c r="AU164" s="13" t="s">
        <v>137</v>
      </c>
      <c r="AY164" s="13" t="s">
        <v>158</v>
      </c>
      <c r="BE164" s="105">
        <f t="shared" si="39"/>
        <v>0</v>
      </c>
      <c r="BF164" s="105">
        <f t="shared" si="40"/>
        <v>0</v>
      </c>
      <c r="BG164" s="105">
        <f t="shared" si="41"/>
        <v>0</v>
      </c>
      <c r="BH164" s="105">
        <f t="shared" si="42"/>
        <v>0</v>
      </c>
      <c r="BI164" s="105">
        <f t="shared" si="43"/>
        <v>0</v>
      </c>
      <c r="BJ164" s="13" t="s">
        <v>137</v>
      </c>
      <c r="BK164" s="168">
        <f t="shared" si="44"/>
        <v>0</v>
      </c>
      <c r="BL164" s="13" t="s">
        <v>165</v>
      </c>
      <c r="BM164" s="13" t="s">
        <v>310</v>
      </c>
    </row>
    <row r="165" spans="2:65" s="1" customFormat="1" ht="31.5" customHeight="1">
      <c r="B165" s="30"/>
      <c r="C165" s="161" t="s">
        <v>311</v>
      </c>
      <c r="D165" s="161" t="s">
        <v>160</v>
      </c>
      <c r="E165" s="162" t="s">
        <v>312</v>
      </c>
      <c r="F165" s="241" t="s">
        <v>313</v>
      </c>
      <c r="G165" s="242"/>
      <c r="H165" s="242"/>
      <c r="I165" s="242"/>
      <c r="J165" s="163" t="s">
        <v>205</v>
      </c>
      <c r="K165" s="164">
        <v>2</v>
      </c>
      <c r="L165" s="243">
        <v>0</v>
      </c>
      <c r="M165" s="242"/>
      <c r="N165" s="244">
        <f t="shared" si="35"/>
        <v>0</v>
      </c>
      <c r="O165" s="238"/>
      <c r="P165" s="238"/>
      <c r="Q165" s="238"/>
      <c r="R165" s="32"/>
      <c r="T165" s="165" t="s">
        <v>18</v>
      </c>
      <c r="U165" s="39" t="s">
        <v>41</v>
      </c>
      <c r="V165" s="31"/>
      <c r="W165" s="166">
        <f t="shared" si="36"/>
        <v>0</v>
      </c>
      <c r="X165" s="166">
        <v>2.8000000000000001E-2</v>
      </c>
      <c r="Y165" s="166">
        <f t="shared" si="37"/>
        <v>5.6000000000000001E-2</v>
      </c>
      <c r="Z165" s="166">
        <v>0</v>
      </c>
      <c r="AA165" s="167">
        <f t="shared" si="38"/>
        <v>0</v>
      </c>
      <c r="AR165" s="13" t="s">
        <v>164</v>
      </c>
      <c r="AT165" s="13" t="s">
        <v>160</v>
      </c>
      <c r="AU165" s="13" t="s">
        <v>137</v>
      </c>
      <c r="AY165" s="13" t="s">
        <v>158</v>
      </c>
      <c r="BE165" s="105">
        <f t="shared" si="39"/>
        <v>0</v>
      </c>
      <c r="BF165" s="105">
        <f t="shared" si="40"/>
        <v>0</v>
      </c>
      <c r="BG165" s="105">
        <f t="shared" si="41"/>
        <v>0</v>
      </c>
      <c r="BH165" s="105">
        <f t="shared" si="42"/>
        <v>0</v>
      </c>
      <c r="BI165" s="105">
        <f t="shared" si="43"/>
        <v>0</v>
      </c>
      <c r="BJ165" s="13" t="s">
        <v>137</v>
      </c>
      <c r="BK165" s="168">
        <f t="shared" si="44"/>
        <v>0</v>
      </c>
      <c r="BL165" s="13" t="s">
        <v>165</v>
      </c>
      <c r="BM165" s="13" t="s">
        <v>314</v>
      </c>
    </row>
    <row r="166" spans="2:65" s="1" customFormat="1" ht="22.5" customHeight="1">
      <c r="B166" s="30"/>
      <c r="C166" s="169" t="s">
        <v>315</v>
      </c>
      <c r="D166" s="169" t="s">
        <v>180</v>
      </c>
      <c r="E166" s="170" t="s">
        <v>316</v>
      </c>
      <c r="F166" s="237" t="s">
        <v>317</v>
      </c>
      <c r="G166" s="238"/>
      <c r="H166" s="238"/>
      <c r="I166" s="238"/>
      <c r="J166" s="171" t="s">
        <v>205</v>
      </c>
      <c r="K166" s="172">
        <v>6</v>
      </c>
      <c r="L166" s="239">
        <v>0</v>
      </c>
      <c r="M166" s="238"/>
      <c r="N166" s="240">
        <f t="shared" si="35"/>
        <v>0</v>
      </c>
      <c r="O166" s="238"/>
      <c r="P166" s="238"/>
      <c r="Q166" s="238"/>
      <c r="R166" s="32"/>
      <c r="T166" s="165" t="s">
        <v>18</v>
      </c>
      <c r="U166" s="39" t="s">
        <v>41</v>
      </c>
      <c r="V166" s="31"/>
      <c r="W166" s="166">
        <f t="shared" si="36"/>
        <v>0</v>
      </c>
      <c r="X166" s="166">
        <v>3.0000000000000001E-5</v>
      </c>
      <c r="Y166" s="166">
        <f t="shared" si="37"/>
        <v>1.8000000000000001E-4</v>
      </c>
      <c r="Z166" s="166">
        <v>0</v>
      </c>
      <c r="AA166" s="167">
        <f t="shared" si="38"/>
        <v>0</v>
      </c>
      <c r="AR166" s="13" t="s">
        <v>183</v>
      </c>
      <c r="AT166" s="13" t="s">
        <v>180</v>
      </c>
      <c r="AU166" s="13" t="s">
        <v>137</v>
      </c>
      <c r="AY166" s="13" t="s">
        <v>158</v>
      </c>
      <c r="BE166" s="105">
        <f t="shared" si="39"/>
        <v>0</v>
      </c>
      <c r="BF166" s="105">
        <f t="shared" si="40"/>
        <v>0</v>
      </c>
      <c r="BG166" s="105">
        <f t="shared" si="41"/>
        <v>0</v>
      </c>
      <c r="BH166" s="105">
        <f t="shared" si="42"/>
        <v>0</v>
      </c>
      <c r="BI166" s="105">
        <f t="shared" si="43"/>
        <v>0</v>
      </c>
      <c r="BJ166" s="13" t="s">
        <v>137</v>
      </c>
      <c r="BK166" s="168">
        <f t="shared" si="44"/>
        <v>0</v>
      </c>
      <c r="BL166" s="13" t="s">
        <v>183</v>
      </c>
      <c r="BM166" s="13" t="s">
        <v>318</v>
      </c>
    </row>
    <row r="167" spans="2:65" s="1" customFormat="1" ht="31.5" customHeight="1">
      <c r="B167" s="30"/>
      <c r="C167" s="161" t="s">
        <v>319</v>
      </c>
      <c r="D167" s="161" t="s">
        <v>160</v>
      </c>
      <c r="E167" s="162" t="s">
        <v>320</v>
      </c>
      <c r="F167" s="241" t="s">
        <v>321</v>
      </c>
      <c r="G167" s="242"/>
      <c r="H167" s="242"/>
      <c r="I167" s="242"/>
      <c r="J167" s="163" t="s">
        <v>205</v>
      </c>
      <c r="K167" s="164">
        <v>4</v>
      </c>
      <c r="L167" s="243">
        <v>0</v>
      </c>
      <c r="M167" s="242"/>
      <c r="N167" s="244">
        <f t="shared" si="35"/>
        <v>0</v>
      </c>
      <c r="O167" s="238"/>
      <c r="P167" s="238"/>
      <c r="Q167" s="238"/>
      <c r="R167" s="32"/>
      <c r="T167" s="165" t="s">
        <v>18</v>
      </c>
      <c r="U167" s="39" t="s">
        <v>41</v>
      </c>
      <c r="V167" s="31"/>
      <c r="W167" s="166">
        <f t="shared" si="36"/>
        <v>0</v>
      </c>
      <c r="X167" s="166">
        <v>5.1900000000000002E-3</v>
      </c>
      <c r="Y167" s="166">
        <f t="shared" si="37"/>
        <v>2.0760000000000001E-2</v>
      </c>
      <c r="Z167" s="166">
        <v>0</v>
      </c>
      <c r="AA167" s="167">
        <f t="shared" si="38"/>
        <v>0</v>
      </c>
      <c r="AR167" s="13" t="s">
        <v>164</v>
      </c>
      <c r="AT167" s="13" t="s">
        <v>160</v>
      </c>
      <c r="AU167" s="13" t="s">
        <v>137</v>
      </c>
      <c r="AY167" s="13" t="s">
        <v>158</v>
      </c>
      <c r="BE167" s="105">
        <f t="shared" si="39"/>
        <v>0</v>
      </c>
      <c r="BF167" s="105">
        <f t="shared" si="40"/>
        <v>0</v>
      </c>
      <c r="BG167" s="105">
        <f t="shared" si="41"/>
        <v>0</v>
      </c>
      <c r="BH167" s="105">
        <f t="shared" si="42"/>
        <v>0</v>
      </c>
      <c r="BI167" s="105">
        <f t="shared" si="43"/>
        <v>0</v>
      </c>
      <c r="BJ167" s="13" t="s">
        <v>137</v>
      </c>
      <c r="BK167" s="168">
        <f t="shared" si="44"/>
        <v>0</v>
      </c>
      <c r="BL167" s="13" t="s">
        <v>165</v>
      </c>
      <c r="BM167" s="13" t="s">
        <v>322</v>
      </c>
    </row>
    <row r="168" spans="2:65" s="1" customFormat="1" ht="22.5" customHeight="1">
      <c r="B168" s="30"/>
      <c r="C168" s="161" t="s">
        <v>323</v>
      </c>
      <c r="D168" s="161" t="s">
        <v>160</v>
      </c>
      <c r="E168" s="162" t="s">
        <v>324</v>
      </c>
      <c r="F168" s="241" t="s">
        <v>325</v>
      </c>
      <c r="G168" s="242"/>
      <c r="H168" s="242"/>
      <c r="I168" s="242"/>
      <c r="J168" s="163" t="s">
        <v>205</v>
      </c>
      <c r="K168" s="164">
        <v>2</v>
      </c>
      <c r="L168" s="243">
        <v>0</v>
      </c>
      <c r="M168" s="242"/>
      <c r="N168" s="244">
        <f t="shared" si="35"/>
        <v>0</v>
      </c>
      <c r="O168" s="238"/>
      <c r="P168" s="238"/>
      <c r="Q168" s="238"/>
      <c r="R168" s="32"/>
      <c r="T168" s="165" t="s">
        <v>18</v>
      </c>
      <c r="U168" s="39" t="s">
        <v>41</v>
      </c>
      <c r="V168" s="31"/>
      <c r="W168" s="166">
        <f t="shared" si="36"/>
        <v>0</v>
      </c>
      <c r="X168" s="166">
        <v>2.0500000000000002E-3</v>
      </c>
      <c r="Y168" s="166">
        <f t="shared" si="37"/>
        <v>4.1000000000000003E-3</v>
      </c>
      <c r="Z168" s="166">
        <v>0</v>
      </c>
      <c r="AA168" s="167">
        <f t="shared" si="38"/>
        <v>0</v>
      </c>
      <c r="AR168" s="13" t="s">
        <v>164</v>
      </c>
      <c r="AT168" s="13" t="s">
        <v>160</v>
      </c>
      <c r="AU168" s="13" t="s">
        <v>137</v>
      </c>
      <c r="AY168" s="13" t="s">
        <v>158</v>
      </c>
      <c r="BE168" s="105">
        <f t="shared" si="39"/>
        <v>0</v>
      </c>
      <c r="BF168" s="105">
        <f t="shared" si="40"/>
        <v>0</v>
      </c>
      <c r="BG168" s="105">
        <f t="shared" si="41"/>
        <v>0</v>
      </c>
      <c r="BH168" s="105">
        <f t="shared" si="42"/>
        <v>0</v>
      </c>
      <c r="BI168" s="105">
        <f t="shared" si="43"/>
        <v>0</v>
      </c>
      <c r="BJ168" s="13" t="s">
        <v>137</v>
      </c>
      <c r="BK168" s="168">
        <f t="shared" si="44"/>
        <v>0</v>
      </c>
      <c r="BL168" s="13" t="s">
        <v>165</v>
      </c>
      <c r="BM168" s="13" t="s">
        <v>326</v>
      </c>
    </row>
    <row r="169" spans="2:65" s="1" customFormat="1" ht="22.5" customHeight="1">
      <c r="B169" s="30"/>
      <c r="C169" s="169" t="s">
        <v>327</v>
      </c>
      <c r="D169" s="169" t="s">
        <v>180</v>
      </c>
      <c r="E169" s="170" t="s">
        <v>328</v>
      </c>
      <c r="F169" s="237" t="s">
        <v>329</v>
      </c>
      <c r="G169" s="238"/>
      <c r="H169" s="238"/>
      <c r="I169" s="238"/>
      <c r="J169" s="171" t="s">
        <v>205</v>
      </c>
      <c r="K169" s="172">
        <v>2</v>
      </c>
      <c r="L169" s="239">
        <v>0</v>
      </c>
      <c r="M169" s="238"/>
      <c r="N169" s="240">
        <f t="shared" si="35"/>
        <v>0</v>
      </c>
      <c r="O169" s="238"/>
      <c r="P169" s="238"/>
      <c r="Q169" s="238"/>
      <c r="R169" s="32"/>
      <c r="T169" s="165" t="s">
        <v>18</v>
      </c>
      <c r="U169" s="39" t="s">
        <v>41</v>
      </c>
      <c r="V169" s="31"/>
      <c r="W169" s="166">
        <f t="shared" si="36"/>
        <v>0</v>
      </c>
      <c r="X169" s="166">
        <v>4.0000000000000003E-5</v>
      </c>
      <c r="Y169" s="166">
        <f t="shared" si="37"/>
        <v>8.0000000000000007E-5</v>
      </c>
      <c r="Z169" s="166">
        <v>0</v>
      </c>
      <c r="AA169" s="167">
        <f t="shared" si="38"/>
        <v>0</v>
      </c>
      <c r="AR169" s="13" t="s">
        <v>183</v>
      </c>
      <c r="AT169" s="13" t="s">
        <v>180</v>
      </c>
      <c r="AU169" s="13" t="s">
        <v>137</v>
      </c>
      <c r="AY169" s="13" t="s">
        <v>158</v>
      </c>
      <c r="BE169" s="105">
        <f t="shared" si="39"/>
        <v>0</v>
      </c>
      <c r="BF169" s="105">
        <f t="shared" si="40"/>
        <v>0</v>
      </c>
      <c r="BG169" s="105">
        <f t="shared" si="41"/>
        <v>0</v>
      </c>
      <c r="BH169" s="105">
        <f t="shared" si="42"/>
        <v>0</v>
      </c>
      <c r="BI169" s="105">
        <f t="shared" si="43"/>
        <v>0</v>
      </c>
      <c r="BJ169" s="13" t="s">
        <v>137</v>
      </c>
      <c r="BK169" s="168">
        <f t="shared" si="44"/>
        <v>0</v>
      </c>
      <c r="BL169" s="13" t="s">
        <v>183</v>
      </c>
      <c r="BM169" s="13" t="s">
        <v>330</v>
      </c>
    </row>
    <row r="170" spans="2:65" s="1" customFormat="1" ht="22.5" customHeight="1">
      <c r="B170" s="30"/>
      <c r="C170" s="169" t="s">
        <v>164</v>
      </c>
      <c r="D170" s="169" t="s">
        <v>180</v>
      </c>
      <c r="E170" s="170" t="s">
        <v>331</v>
      </c>
      <c r="F170" s="237" t="s">
        <v>332</v>
      </c>
      <c r="G170" s="238"/>
      <c r="H170" s="238"/>
      <c r="I170" s="238"/>
      <c r="J170" s="171" t="s">
        <v>205</v>
      </c>
      <c r="K170" s="172">
        <v>1</v>
      </c>
      <c r="L170" s="239">
        <v>0</v>
      </c>
      <c r="M170" s="238"/>
      <c r="N170" s="240">
        <f t="shared" si="35"/>
        <v>0</v>
      </c>
      <c r="O170" s="238"/>
      <c r="P170" s="238"/>
      <c r="Q170" s="238"/>
      <c r="R170" s="32"/>
      <c r="T170" s="165" t="s">
        <v>18</v>
      </c>
      <c r="U170" s="39" t="s">
        <v>41</v>
      </c>
      <c r="V170" s="31"/>
      <c r="W170" s="166">
        <f t="shared" si="36"/>
        <v>0</v>
      </c>
      <c r="X170" s="166">
        <v>4.0000000000000003E-5</v>
      </c>
      <c r="Y170" s="166">
        <f t="shared" si="37"/>
        <v>4.0000000000000003E-5</v>
      </c>
      <c r="Z170" s="166">
        <v>0</v>
      </c>
      <c r="AA170" s="167">
        <f t="shared" si="38"/>
        <v>0</v>
      </c>
      <c r="AR170" s="13" t="s">
        <v>183</v>
      </c>
      <c r="AT170" s="13" t="s">
        <v>180</v>
      </c>
      <c r="AU170" s="13" t="s">
        <v>137</v>
      </c>
      <c r="AY170" s="13" t="s">
        <v>158</v>
      </c>
      <c r="BE170" s="105">
        <f t="shared" si="39"/>
        <v>0</v>
      </c>
      <c r="BF170" s="105">
        <f t="shared" si="40"/>
        <v>0</v>
      </c>
      <c r="BG170" s="105">
        <f t="shared" si="41"/>
        <v>0</v>
      </c>
      <c r="BH170" s="105">
        <f t="shared" si="42"/>
        <v>0</v>
      </c>
      <c r="BI170" s="105">
        <f t="shared" si="43"/>
        <v>0</v>
      </c>
      <c r="BJ170" s="13" t="s">
        <v>137</v>
      </c>
      <c r="BK170" s="168">
        <f t="shared" si="44"/>
        <v>0</v>
      </c>
      <c r="BL170" s="13" t="s">
        <v>183</v>
      </c>
      <c r="BM170" s="13" t="s">
        <v>333</v>
      </c>
    </row>
    <row r="171" spans="2:65" s="1" customFormat="1" ht="31.5" customHeight="1">
      <c r="B171" s="30"/>
      <c r="C171" s="169" t="s">
        <v>334</v>
      </c>
      <c r="D171" s="169" t="s">
        <v>180</v>
      </c>
      <c r="E171" s="170" t="s">
        <v>335</v>
      </c>
      <c r="F171" s="237" t="s">
        <v>336</v>
      </c>
      <c r="G171" s="238"/>
      <c r="H171" s="238"/>
      <c r="I171" s="238"/>
      <c r="J171" s="171" t="s">
        <v>205</v>
      </c>
      <c r="K171" s="172">
        <v>1</v>
      </c>
      <c r="L171" s="239">
        <v>0</v>
      </c>
      <c r="M171" s="238"/>
      <c r="N171" s="240">
        <f t="shared" si="35"/>
        <v>0</v>
      </c>
      <c r="O171" s="238"/>
      <c r="P171" s="238"/>
      <c r="Q171" s="238"/>
      <c r="R171" s="32"/>
      <c r="T171" s="165" t="s">
        <v>18</v>
      </c>
      <c r="U171" s="39" t="s">
        <v>41</v>
      </c>
      <c r="V171" s="31"/>
      <c r="W171" s="166">
        <f t="shared" si="36"/>
        <v>0</v>
      </c>
      <c r="X171" s="166">
        <v>1.0000000000000001E-5</v>
      </c>
      <c r="Y171" s="166">
        <f t="shared" si="37"/>
        <v>1.0000000000000001E-5</v>
      </c>
      <c r="Z171" s="166">
        <v>0</v>
      </c>
      <c r="AA171" s="167">
        <f t="shared" si="38"/>
        <v>0</v>
      </c>
      <c r="AR171" s="13" t="s">
        <v>183</v>
      </c>
      <c r="AT171" s="13" t="s">
        <v>180</v>
      </c>
      <c r="AU171" s="13" t="s">
        <v>137</v>
      </c>
      <c r="AY171" s="13" t="s">
        <v>158</v>
      </c>
      <c r="BE171" s="105">
        <f t="shared" si="39"/>
        <v>0</v>
      </c>
      <c r="BF171" s="105">
        <f t="shared" si="40"/>
        <v>0</v>
      </c>
      <c r="BG171" s="105">
        <f t="shared" si="41"/>
        <v>0</v>
      </c>
      <c r="BH171" s="105">
        <f t="shared" si="42"/>
        <v>0</v>
      </c>
      <c r="BI171" s="105">
        <f t="shared" si="43"/>
        <v>0</v>
      </c>
      <c r="BJ171" s="13" t="s">
        <v>137</v>
      </c>
      <c r="BK171" s="168">
        <f t="shared" si="44"/>
        <v>0</v>
      </c>
      <c r="BL171" s="13" t="s">
        <v>183</v>
      </c>
      <c r="BM171" s="13" t="s">
        <v>337</v>
      </c>
    </row>
    <row r="172" spans="2:65" s="1" customFormat="1" ht="44.25" customHeight="1">
      <c r="B172" s="30"/>
      <c r="C172" s="161" t="s">
        <v>338</v>
      </c>
      <c r="D172" s="161" t="s">
        <v>160</v>
      </c>
      <c r="E172" s="162" t="s">
        <v>339</v>
      </c>
      <c r="F172" s="241" t="s">
        <v>340</v>
      </c>
      <c r="G172" s="242"/>
      <c r="H172" s="242"/>
      <c r="I172" s="242"/>
      <c r="J172" s="163" t="s">
        <v>205</v>
      </c>
      <c r="K172" s="164">
        <v>1</v>
      </c>
      <c r="L172" s="243">
        <v>0</v>
      </c>
      <c r="M172" s="242"/>
      <c r="N172" s="244">
        <f t="shared" si="35"/>
        <v>0</v>
      </c>
      <c r="O172" s="238"/>
      <c r="P172" s="238"/>
      <c r="Q172" s="238"/>
      <c r="R172" s="32"/>
      <c r="T172" s="165" t="s">
        <v>18</v>
      </c>
      <c r="U172" s="39" t="s">
        <v>41</v>
      </c>
      <c r="V172" s="31"/>
      <c r="W172" s="166">
        <f t="shared" si="36"/>
        <v>0</v>
      </c>
      <c r="X172" s="166">
        <v>2.1000000000000001E-4</v>
      </c>
      <c r="Y172" s="166">
        <f t="shared" si="37"/>
        <v>2.1000000000000001E-4</v>
      </c>
      <c r="Z172" s="166">
        <v>0</v>
      </c>
      <c r="AA172" s="167">
        <f t="shared" si="38"/>
        <v>0</v>
      </c>
      <c r="AR172" s="13" t="s">
        <v>164</v>
      </c>
      <c r="AT172" s="13" t="s">
        <v>160</v>
      </c>
      <c r="AU172" s="13" t="s">
        <v>137</v>
      </c>
      <c r="AY172" s="13" t="s">
        <v>158</v>
      </c>
      <c r="BE172" s="105">
        <f t="shared" si="39"/>
        <v>0</v>
      </c>
      <c r="BF172" s="105">
        <f t="shared" si="40"/>
        <v>0</v>
      </c>
      <c r="BG172" s="105">
        <f t="shared" si="41"/>
        <v>0</v>
      </c>
      <c r="BH172" s="105">
        <f t="shared" si="42"/>
        <v>0</v>
      </c>
      <c r="BI172" s="105">
        <f t="shared" si="43"/>
        <v>0</v>
      </c>
      <c r="BJ172" s="13" t="s">
        <v>137</v>
      </c>
      <c r="BK172" s="168">
        <f t="shared" si="44"/>
        <v>0</v>
      </c>
      <c r="BL172" s="13" t="s">
        <v>165</v>
      </c>
      <c r="BM172" s="13" t="s">
        <v>341</v>
      </c>
    </row>
    <row r="173" spans="2:65" s="1" customFormat="1" ht="31.5" customHeight="1">
      <c r="B173" s="30"/>
      <c r="C173" s="169" t="s">
        <v>342</v>
      </c>
      <c r="D173" s="169" t="s">
        <v>180</v>
      </c>
      <c r="E173" s="170" t="s">
        <v>343</v>
      </c>
      <c r="F173" s="237" t="s">
        <v>344</v>
      </c>
      <c r="G173" s="238"/>
      <c r="H173" s="238"/>
      <c r="I173" s="238"/>
      <c r="J173" s="171" t="s">
        <v>205</v>
      </c>
      <c r="K173" s="172">
        <v>8</v>
      </c>
      <c r="L173" s="239">
        <v>0</v>
      </c>
      <c r="M173" s="238"/>
      <c r="N173" s="240">
        <f t="shared" si="35"/>
        <v>0</v>
      </c>
      <c r="O173" s="238"/>
      <c r="P173" s="238"/>
      <c r="Q173" s="238"/>
      <c r="R173" s="32"/>
      <c r="T173" s="165" t="s">
        <v>18</v>
      </c>
      <c r="U173" s="39" t="s">
        <v>41</v>
      </c>
      <c r="V173" s="31"/>
      <c r="W173" s="166">
        <f t="shared" si="36"/>
        <v>0</v>
      </c>
      <c r="X173" s="166">
        <v>4.8999999999999998E-4</v>
      </c>
      <c r="Y173" s="166">
        <f t="shared" si="37"/>
        <v>3.9199999999999999E-3</v>
      </c>
      <c r="Z173" s="166">
        <v>0</v>
      </c>
      <c r="AA173" s="167">
        <f t="shared" si="38"/>
        <v>0</v>
      </c>
      <c r="AR173" s="13" t="s">
        <v>183</v>
      </c>
      <c r="AT173" s="13" t="s">
        <v>180</v>
      </c>
      <c r="AU173" s="13" t="s">
        <v>137</v>
      </c>
      <c r="AY173" s="13" t="s">
        <v>158</v>
      </c>
      <c r="BE173" s="105">
        <f t="shared" si="39"/>
        <v>0</v>
      </c>
      <c r="BF173" s="105">
        <f t="shared" si="40"/>
        <v>0</v>
      </c>
      <c r="BG173" s="105">
        <f t="shared" si="41"/>
        <v>0</v>
      </c>
      <c r="BH173" s="105">
        <f t="shared" si="42"/>
        <v>0</v>
      </c>
      <c r="BI173" s="105">
        <f t="shared" si="43"/>
        <v>0</v>
      </c>
      <c r="BJ173" s="13" t="s">
        <v>137</v>
      </c>
      <c r="BK173" s="168">
        <f t="shared" si="44"/>
        <v>0</v>
      </c>
      <c r="BL173" s="13" t="s">
        <v>183</v>
      </c>
      <c r="BM173" s="13" t="s">
        <v>345</v>
      </c>
    </row>
    <row r="174" spans="2:65" s="1" customFormat="1" ht="31.5" customHeight="1">
      <c r="B174" s="30"/>
      <c r="C174" s="161" t="s">
        <v>137</v>
      </c>
      <c r="D174" s="161" t="s">
        <v>160</v>
      </c>
      <c r="E174" s="162" t="s">
        <v>346</v>
      </c>
      <c r="F174" s="241" t="s">
        <v>347</v>
      </c>
      <c r="G174" s="242"/>
      <c r="H174" s="242"/>
      <c r="I174" s="242"/>
      <c r="J174" s="163" t="s">
        <v>205</v>
      </c>
      <c r="K174" s="164">
        <v>2</v>
      </c>
      <c r="L174" s="243">
        <v>0</v>
      </c>
      <c r="M174" s="242"/>
      <c r="N174" s="244">
        <f t="shared" si="35"/>
        <v>0</v>
      </c>
      <c r="O174" s="238"/>
      <c r="P174" s="238"/>
      <c r="Q174" s="238"/>
      <c r="R174" s="32"/>
      <c r="T174" s="165" t="s">
        <v>18</v>
      </c>
      <c r="U174" s="39" t="s">
        <v>41</v>
      </c>
      <c r="V174" s="31"/>
      <c r="W174" s="166">
        <f t="shared" si="36"/>
        <v>0</v>
      </c>
      <c r="X174" s="166">
        <v>3.65E-3</v>
      </c>
      <c r="Y174" s="166">
        <f t="shared" si="37"/>
        <v>7.3000000000000001E-3</v>
      </c>
      <c r="Z174" s="166">
        <v>0</v>
      </c>
      <c r="AA174" s="167">
        <f t="shared" si="38"/>
        <v>0</v>
      </c>
      <c r="AR174" s="13" t="s">
        <v>164</v>
      </c>
      <c r="AT174" s="13" t="s">
        <v>160</v>
      </c>
      <c r="AU174" s="13" t="s">
        <v>137</v>
      </c>
      <c r="AY174" s="13" t="s">
        <v>158</v>
      </c>
      <c r="BE174" s="105">
        <f t="shared" si="39"/>
        <v>0</v>
      </c>
      <c r="BF174" s="105">
        <f t="shared" si="40"/>
        <v>0</v>
      </c>
      <c r="BG174" s="105">
        <f t="shared" si="41"/>
        <v>0</v>
      </c>
      <c r="BH174" s="105">
        <f t="shared" si="42"/>
        <v>0</v>
      </c>
      <c r="BI174" s="105">
        <f t="shared" si="43"/>
        <v>0</v>
      </c>
      <c r="BJ174" s="13" t="s">
        <v>137</v>
      </c>
      <c r="BK174" s="168">
        <f t="shared" si="44"/>
        <v>0</v>
      </c>
      <c r="BL174" s="13" t="s">
        <v>165</v>
      </c>
      <c r="BM174" s="13" t="s">
        <v>348</v>
      </c>
    </row>
    <row r="175" spans="2:65" s="1" customFormat="1" ht="31.5" customHeight="1">
      <c r="B175" s="30"/>
      <c r="C175" s="161" t="s">
        <v>349</v>
      </c>
      <c r="D175" s="161" t="s">
        <v>160</v>
      </c>
      <c r="E175" s="162" t="s">
        <v>350</v>
      </c>
      <c r="F175" s="241" t="s">
        <v>351</v>
      </c>
      <c r="G175" s="242"/>
      <c r="H175" s="242"/>
      <c r="I175" s="242"/>
      <c r="J175" s="163" t="s">
        <v>205</v>
      </c>
      <c r="K175" s="164">
        <v>2</v>
      </c>
      <c r="L175" s="243">
        <v>0</v>
      </c>
      <c r="M175" s="242"/>
      <c r="N175" s="244">
        <f t="shared" si="35"/>
        <v>0</v>
      </c>
      <c r="O175" s="238"/>
      <c r="P175" s="238"/>
      <c r="Q175" s="238"/>
      <c r="R175" s="32"/>
      <c r="T175" s="165" t="s">
        <v>18</v>
      </c>
      <c r="U175" s="39" t="s">
        <v>41</v>
      </c>
      <c r="V175" s="31"/>
      <c r="W175" s="166">
        <f t="shared" si="36"/>
        <v>0</v>
      </c>
      <c r="X175" s="166">
        <v>1.9E-3</v>
      </c>
      <c r="Y175" s="166">
        <f t="shared" si="37"/>
        <v>3.8E-3</v>
      </c>
      <c r="Z175" s="166">
        <v>0</v>
      </c>
      <c r="AA175" s="167">
        <f t="shared" si="38"/>
        <v>0</v>
      </c>
      <c r="AR175" s="13" t="s">
        <v>164</v>
      </c>
      <c r="AT175" s="13" t="s">
        <v>160</v>
      </c>
      <c r="AU175" s="13" t="s">
        <v>137</v>
      </c>
      <c r="AY175" s="13" t="s">
        <v>158</v>
      </c>
      <c r="BE175" s="105">
        <f t="shared" si="39"/>
        <v>0</v>
      </c>
      <c r="BF175" s="105">
        <f t="shared" si="40"/>
        <v>0</v>
      </c>
      <c r="BG175" s="105">
        <f t="shared" si="41"/>
        <v>0</v>
      </c>
      <c r="BH175" s="105">
        <f t="shared" si="42"/>
        <v>0</v>
      </c>
      <c r="BI175" s="105">
        <f t="shared" si="43"/>
        <v>0</v>
      </c>
      <c r="BJ175" s="13" t="s">
        <v>137</v>
      </c>
      <c r="BK175" s="168">
        <f t="shared" si="44"/>
        <v>0</v>
      </c>
      <c r="BL175" s="13" t="s">
        <v>165</v>
      </c>
      <c r="BM175" s="13" t="s">
        <v>352</v>
      </c>
    </row>
    <row r="176" spans="2:65" s="1" customFormat="1" ht="31.5" customHeight="1">
      <c r="B176" s="30"/>
      <c r="C176" s="161" t="s">
        <v>353</v>
      </c>
      <c r="D176" s="161" t="s">
        <v>160</v>
      </c>
      <c r="E176" s="162" t="s">
        <v>354</v>
      </c>
      <c r="F176" s="241" t="s">
        <v>355</v>
      </c>
      <c r="G176" s="242"/>
      <c r="H176" s="242"/>
      <c r="I176" s="242"/>
      <c r="J176" s="163" t="s">
        <v>205</v>
      </c>
      <c r="K176" s="164">
        <v>1</v>
      </c>
      <c r="L176" s="243">
        <v>0</v>
      </c>
      <c r="M176" s="242"/>
      <c r="N176" s="244">
        <f t="shared" si="35"/>
        <v>0</v>
      </c>
      <c r="O176" s="238"/>
      <c r="P176" s="238"/>
      <c r="Q176" s="238"/>
      <c r="R176" s="32"/>
      <c r="T176" s="165" t="s">
        <v>18</v>
      </c>
      <c r="U176" s="39" t="s">
        <v>41</v>
      </c>
      <c r="V176" s="31"/>
      <c r="W176" s="166">
        <f t="shared" si="36"/>
        <v>0</v>
      </c>
      <c r="X176" s="166">
        <v>3.65E-3</v>
      </c>
      <c r="Y176" s="166">
        <f t="shared" si="37"/>
        <v>3.65E-3</v>
      </c>
      <c r="Z176" s="166">
        <v>0</v>
      </c>
      <c r="AA176" s="167">
        <f t="shared" si="38"/>
        <v>0</v>
      </c>
      <c r="AR176" s="13" t="s">
        <v>164</v>
      </c>
      <c r="AT176" s="13" t="s">
        <v>160</v>
      </c>
      <c r="AU176" s="13" t="s">
        <v>137</v>
      </c>
      <c r="AY176" s="13" t="s">
        <v>158</v>
      </c>
      <c r="BE176" s="105">
        <f t="shared" si="39"/>
        <v>0</v>
      </c>
      <c r="BF176" s="105">
        <f t="shared" si="40"/>
        <v>0</v>
      </c>
      <c r="BG176" s="105">
        <f t="shared" si="41"/>
        <v>0</v>
      </c>
      <c r="BH176" s="105">
        <f t="shared" si="42"/>
        <v>0</v>
      </c>
      <c r="BI176" s="105">
        <f t="shared" si="43"/>
        <v>0</v>
      </c>
      <c r="BJ176" s="13" t="s">
        <v>137</v>
      </c>
      <c r="BK176" s="168">
        <f t="shared" si="44"/>
        <v>0</v>
      </c>
      <c r="BL176" s="13" t="s">
        <v>165</v>
      </c>
      <c r="BM176" s="13" t="s">
        <v>356</v>
      </c>
    </row>
    <row r="177" spans="2:65" s="1" customFormat="1" ht="31.5" customHeight="1">
      <c r="B177" s="30"/>
      <c r="C177" s="161" t="s">
        <v>357</v>
      </c>
      <c r="D177" s="161" t="s">
        <v>160</v>
      </c>
      <c r="E177" s="162" t="s">
        <v>350</v>
      </c>
      <c r="F177" s="241" t="s">
        <v>351</v>
      </c>
      <c r="G177" s="242"/>
      <c r="H177" s="242"/>
      <c r="I177" s="242"/>
      <c r="J177" s="163" t="s">
        <v>205</v>
      </c>
      <c r="K177" s="164">
        <v>1</v>
      </c>
      <c r="L177" s="243">
        <v>0</v>
      </c>
      <c r="M177" s="242"/>
      <c r="N177" s="244">
        <f t="shared" si="35"/>
        <v>0</v>
      </c>
      <c r="O177" s="238"/>
      <c r="P177" s="238"/>
      <c r="Q177" s="238"/>
      <c r="R177" s="32"/>
      <c r="T177" s="165" t="s">
        <v>18</v>
      </c>
      <c r="U177" s="39" t="s">
        <v>41</v>
      </c>
      <c r="V177" s="31"/>
      <c r="W177" s="166">
        <f t="shared" si="36"/>
        <v>0</v>
      </c>
      <c r="X177" s="166">
        <v>1.9E-3</v>
      </c>
      <c r="Y177" s="166">
        <f t="shared" si="37"/>
        <v>1.9E-3</v>
      </c>
      <c r="Z177" s="166">
        <v>0</v>
      </c>
      <c r="AA177" s="167">
        <f t="shared" si="38"/>
        <v>0</v>
      </c>
      <c r="AR177" s="13" t="s">
        <v>164</v>
      </c>
      <c r="AT177" s="13" t="s">
        <v>160</v>
      </c>
      <c r="AU177" s="13" t="s">
        <v>137</v>
      </c>
      <c r="AY177" s="13" t="s">
        <v>158</v>
      </c>
      <c r="BE177" s="105">
        <f t="shared" si="39"/>
        <v>0</v>
      </c>
      <c r="BF177" s="105">
        <f t="shared" si="40"/>
        <v>0</v>
      </c>
      <c r="BG177" s="105">
        <f t="shared" si="41"/>
        <v>0</v>
      </c>
      <c r="BH177" s="105">
        <f t="shared" si="42"/>
        <v>0</v>
      </c>
      <c r="BI177" s="105">
        <f t="shared" si="43"/>
        <v>0</v>
      </c>
      <c r="BJ177" s="13" t="s">
        <v>137</v>
      </c>
      <c r="BK177" s="168">
        <f t="shared" si="44"/>
        <v>0</v>
      </c>
      <c r="BL177" s="13" t="s">
        <v>165</v>
      </c>
      <c r="BM177" s="13" t="s">
        <v>358</v>
      </c>
    </row>
    <row r="178" spans="2:65" s="1" customFormat="1" ht="31.5" customHeight="1">
      <c r="B178" s="30"/>
      <c r="C178" s="169" t="s">
        <v>359</v>
      </c>
      <c r="D178" s="169" t="s">
        <v>180</v>
      </c>
      <c r="E178" s="170" t="s">
        <v>360</v>
      </c>
      <c r="F178" s="237" t="s">
        <v>361</v>
      </c>
      <c r="G178" s="238"/>
      <c r="H178" s="238"/>
      <c r="I178" s="238"/>
      <c r="J178" s="171" t="s">
        <v>205</v>
      </c>
      <c r="K178" s="172">
        <v>1</v>
      </c>
      <c r="L178" s="239">
        <v>0</v>
      </c>
      <c r="M178" s="238"/>
      <c r="N178" s="240">
        <f t="shared" si="35"/>
        <v>0</v>
      </c>
      <c r="O178" s="238"/>
      <c r="P178" s="238"/>
      <c r="Q178" s="238"/>
      <c r="R178" s="32"/>
      <c r="T178" s="165" t="s">
        <v>18</v>
      </c>
      <c r="U178" s="39" t="s">
        <v>41</v>
      </c>
      <c r="V178" s="31"/>
      <c r="W178" s="166">
        <f t="shared" si="36"/>
        <v>0</v>
      </c>
      <c r="X178" s="166">
        <v>4.0000000000000003E-5</v>
      </c>
      <c r="Y178" s="166">
        <f t="shared" si="37"/>
        <v>4.0000000000000003E-5</v>
      </c>
      <c r="Z178" s="166">
        <v>0</v>
      </c>
      <c r="AA178" s="167">
        <f t="shared" si="38"/>
        <v>0</v>
      </c>
      <c r="AR178" s="13" t="s">
        <v>183</v>
      </c>
      <c r="AT178" s="13" t="s">
        <v>180</v>
      </c>
      <c r="AU178" s="13" t="s">
        <v>137</v>
      </c>
      <c r="AY178" s="13" t="s">
        <v>158</v>
      </c>
      <c r="BE178" s="105">
        <f t="shared" si="39"/>
        <v>0</v>
      </c>
      <c r="BF178" s="105">
        <f t="shared" si="40"/>
        <v>0</v>
      </c>
      <c r="BG178" s="105">
        <f t="shared" si="41"/>
        <v>0</v>
      </c>
      <c r="BH178" s="105">
        <f t="shared" si="42"/>
        <v>0</v>
      </c>
      <c r="BI178" s="105">
        <f t="shared" si="43"/>
        <v>0</v>
      </c>
      <c r="BJ178" s="13" t="s">
        <v>137</v>
      </c>
      <c r="BK178" s="168">
        <f t="shared" si="44"/>
        <v>0</v>
      </c>
      <c r="BL178" s="13" t="s">
        <v>183</v>
      </c>
      <c r="BM178" s="13" t="s">
        <v>362</v>
      </c>
    </row>
    <row r="179" spans="2:65" s="1" customFormat="1" ht="31.5" customHeight="1">
      <c r="B179" s="30"/>
      <c r="C179" s="161" t="s">
        <v>363</v>
      </c>
      <c r="D179" s="161" t="s">
        <v>160</v>
      </c>
      <c r="E179" s="162" t="s">
        <v>364</v>
      </c>
      <c r="F179" s="241" t="s">
        <v>365</v>
      </c>
      <c r="G179" s="242"/>
      <c r="H179" s="242"/>
      <c r="I179" s="242"/>
      <c r="J179" s="163" t="s">
        <v>205</v>
      </c>
      <c r="K179" s="164">
        <v>1</v>
      </c>
      <c r="L179" s="243">
        <v>0</v>
      </c>
      <c r="M179" s="242"/>
      <c r="N179" s="244">
        <f t="shared" si="35"/>
        <v>0</v>
      </c>
      <c r="O179" s="238"/>
      <c r="P179" s="238"/>
      <c r="Q179" s="238"/>
      <c r="R179" s="32"/>
      <c r="T179" s="165" t="s">
        <v>18</v>
      </c>
      <c r="U179" s="39" t="s">
        <v>41</v>
      </c>
      <c r="V179" s="31"/>
      <c r="W179" s="166">
        <f t="shared" si="36"/>
        <v>0</v>
      </c>
      <c r="X179" s="166">
        <v>9.4999999999999998E-3</v>
      </c>
      <c r="Y179" s="166">
        <f t="shared" si="37"/>
        <v>9.4999999999999998E-3</v>
      </c>
      <c r="Z179" s="166">
        <v>0</v>
      </c>
      <c r="AA179" s="167">
        <f t="shared" si="38"/>
        <v>0</v>
      </c>
      <c r="AR179" s="13" t="s">
        <v>164</v>
      </c>
      <c r="AT179" s="13" t="s">
        <v>160</v>
      </c>
      <c r="AU179" s="13" t="s">
        <v>137</v>
      </c>
      <c r="AY179" s="13" t="s">
        <v>158</v>
      </c>
      <c r="BE179" s="105">
        <f t="shared" si="39"/>
        <v>0</v>
      </c>
      <c r="BF179" s="105">
        <f t="shared" si="40"/>
        <v>0</v>
      </c>
      <c r="BG179" s="105">
        <f t="shared" si="41"/>
        <v>0</v>
      </c>
      <c r="BH179" s="105">
        <f t="shared" si="42"/>
        <v>0</v>
      </c>
      <c r="BI179" s="105">
        <f t="shared" si="43"/>
        <v>0</v>
      </c>
      <c r="BJ179" s="13" t="s">
        <v>137</v>
      </c>
      <c r="BK179" s="168">
        <f t="shared" si="44"/>
        <v>0</v>
      </c>
      <c r="BL179" s="13" t="s">
        <v>165</v>
      </c>
      <c r="BM179" s="13" t="s">
        <v>366</v>
      </c>
    </row>
    <row r="180" spans="2:65" s="1" customFormat="1" ht="31.5" customHeight="1">
      <c r="B180" s="30"/>
      <c r="C180" s="161" t="s">
        <v>367</v>
      </c>
      <c r="D180" s="161" t="s">
        <v>160</v>
      </c>
      <c r="E180" s="162" t="s">
        <v>350</v>
      </c>
      <c r="F180" s="241" t="s">
        <v>351</v>
      </c>
      <c r="G180" s="242"/>
      <c r="H180" s="242"/>
      <c r="I180" s="242"/>
      <c r="J180" s="163" t="s">
        <v>205</v>
      </c>
      <c r="K180" s="164">
        <v>1</v>
      </c>
      <c r="L180" s="243">
        <v>0</v>
      </c>
      <c r="M180" s="242"/>
      <c r="N180" s="244">
        <f t="shared" si="35"/>
        <v>0</v>
      </c>
      <c r="O180" s="238"/>
      <c r="P180" s="238"/>
      <c r="Q180" s="238"/>
      <c r="R180" s="32"/>
      <c r="T180" s="165" t="s">
        <v>18</v>
      </c>
      <c r="U180" s="39" t="s">
        <v>41</v>
      </c>
      <c r="V180" s="31"/>
      <c r="W180" s="166">
        <f t="shared" si="36"/>
        <v>0</v>
      </c>
      <c r="X180" s="166">
        <v>1.9E-3</v>
      </c>
      <c r="Y180" s="166">
        <f t="shared" si="37"/>
        <v>1.9E-3</v>
      </c>
      <c r="Z180" s="166">
        <v>0</v>
      </c>
      <c r="AA180" s="167">
        <f t="shared" si="38"/>
        <v>0</v>
      </c>
      <c r="AR180" s="13" t="s">
        <v>164</v>
      </c>
      <c r="AT180" s="13" t="s">
        <v>160</v>
      </c>
      <c r="AU180" s="13" t="s">
        <v>137</v>
      </c>
      <c r="AY180" s="13" t="s">
        <v>158</v>
      </c>
      <c r="BE180" s="105">
        <f t="shared" si="39"/>
        <v>0</v>
      </c>
      <c r="BF180" s="105">
        <f t="shared" si="40"/>
        <v>0</v>
      </c>
      <c r="BG180" s="105">
        <f t="shared" si="41"/>
        <v>0</v>
      </c>
      <c r="BH180" s="105">
        <f t="shared" si="42"/>
        <v>0</v>
      </c>
      <c r="BI180" s="105">
        <f t="shared" si="43"/>
        <v>0</v>
      </c>
      <c r="BJ180" s="13" t="s">
        <v>137</v>
      </c>
      <c r="BK180" s="168">
        <f t="shared" si="44"/>
        <v>0</v>
      </c>
      <c r="BL180" s="13" t="s">
        <v>165</v>
      </c>
      <c r="BM180" s="13" t="s">
        <v>368</v>
      </c>
    </row>
    <row r="181" spans="2:65" s="1" customFormat="1" ht="31.5" customHeight="1">
      <c r="B181" s="30"/>
      <c r="C181" s="169" t="s">
        <v>369</v>
      </c>
      <c r="D181" s="169" t="s">
        <v>180</v>
      </c>
      <c r="E181" s="170" t="s">
        <v>370</v>
      </c>
      <c r="F181" s="237" t="s">
        <v>371</v>
      </c>
      <c r="G181" s="238"/>
      <c r="H181" s="238"/>
      <c r="I181" s="238"/>
      <c r="J181" s="171" t="s">
        <v>205</v>
      </c>
      <c r="K181" s="172">
        <v>10</v>
      </c>
      <c r="L181" s="239">
        <v>0</v>
      </c>
      <c r="M181" s="238"/>
      <c r="N181" s="240">
        <f t="shared" si="35"/>
        <v>0</v>
      </c>
      <c r="O181" s="238"/>
      <c r="P181" s="238"/>
      <c r="Q181" s="238"/>
      <c r="R181" s="32"/>
      <c r="T181" s="165" t="s">
        <v>18</v>
      </c>
      <c r="U181" s="39" t="s">
        <v>41</v>
      </c>
      <c r="V181" s="31"/>
      <c r="W181" s="166">
        <f t="shared" si="36"/>
        <v>0</v>
      </c>
      <c r="X181" s="166">
        <v>5.9999999999999995E-4</v>
      </c>
      <c r="Y181" s="166">
        <f t="shared" si="37"/>
        <v>5.9999999999999993E-3</v>
      </c>
      <c r="Z181" s="166">
        <v>0</v>
      </c>
      <c r="AA181" s="167">
        <f t="shared" si="38"/>
        <v>0</v>
      </c>
      <c r="AR181" s="13" t="s">
        <v>183</v>
      </c>
      <c r="AT181" s="13" t="s">
        <v>180</v>
      </c>
      <c r="AU181" s="13" t="s">
        <v>137</v>
      </c>
      <c r="AY181" s="13" t="s">
        <v>158</v>
      </c>
      <c r="BE181" s="105">
        <f t="shared" si="39"/>
        <v>0</v>
      </c>
      <c r="BF181" s="105">
        <f t="shared" si="40"/>
        <v>0</v>
      </c>
      <c r="BG181" s="105">
        <f t="shared" si="41"/>
        <v>0</v>
      </c>
      <c r="BH181" s="105">
        <f t="shared" si="42"/>
        <v>0</v>
      </c>
      <c r="BI181" s="105">
        <f t="shared" si="43"/>
        <v>0</v>
      </c>
      <c r="BJ181" s="13" t="s">
        <v>137</v>
      </c>
      <c r="BK181" s="168">
        <f t="shared" si="44"/>
        <v>0</v>
      </c>
      <c r="BL181" s="13" t="s">
        <v>183</v>
      </c>
      <c r="BM181" s="13" t="s">
        <v>372</v>
      </c>
    </row>
    <row r="182" spans="2:65" s="1" customFormat="1" ht="22.5" customHeight="1">
      <c r="B182" s="30"/>
      <c r="C182" s="169" t="s">
        <v>373</v>
      </c>
      <c r="D182" s="169" t="s">
        <v>180</v>
      </c>
      <c r="E182" s="170" t="s">
        <v>374</v>
      </c>
      <c r="F182" s="237" t="s">
        <v>375</v>
      </c>
      <c r="G182" s="238"/>
      <c r="H182" s="238"/>
      <c r="I182" s="238"/>
      <c r="J182" s="171" t="s">
        <v>205</v>
      </c>
      <c r="K182" s="172">
        <v>2</v>
      </c>
      <c r="L182" s="239">
        <v>0</v>
      </c>
      <c r="M182" s="238"/>
      <c r="N182" s="240">
        <f t="shared" si="35"/>
        <v>0</v>
      </c>
      <c r="O182" s="238"/>
      <c r="P182" s="238"/>
      <c r="Q182" s="238"/>
      <c r="R182" s="32"/>
      <c r="T182" s="165" t="s">
        <v>18</v>
      </c>
      <c r="U182" s="39" t="s">
        <v>41</v>
      </c>
      <c r="V182" s="31"/>
      <c r="W182" s="166">
        <f t="shared" si="36"/>
        <v>0</v>
      </c>
      <c r="X182" s="166">
        <v>0</v>
      </c>
      <c r="Y182" s="166">
        <f t="shared" si="37"/>
        <v>0</v>
      </c>
      <c r="Z182" s="166">
        <v>0</v>
      </c>
      <c r="AA182" s="167">
        <f t="shared" si="38"/>
        <v>0</v>
      </c>
      <c r="AR182" s="13" t="s">
        <v>183</v>
      </c>
      <c r="AT182" s="13" t="s">
        <v>180</v>
      </c>
      <c r="AU182" s="13" t="s">
        <v>137</v>
      </c>
      <c r="AY182" s="13" t="s">
        <v>158</v>
      </c>
      <c r="BE182" s="105">
        <f t="shared" si="39"/>
        <v>0</v>
      </c>
      <c r="BF182" s="105">
        <f t="shared" si="40"/>
        <v>0</v>
      </c>
      <c r="BG182" s="105">
        <f t="shared" si="41"/>
        <v>0</v>
      </c>
      <c r="BH182" s="105">
        <f t="shared" si="42"/>
        <v>0</v>
      </c>
      <c r="BI182" s="105">
        <f t="shared" si="43"/>
        <v>0</v>
      </c>
      <c r="BJ182" s="13" t="s">
        <v>137</v>
      </c>
      <c r="BK182" s="168">
        <f t="shared" si="44"/>
        <v>0</v>
      </c>
      <c r="BL182" s="13" t="s">
        <v>183</v>
      </c>
      <c r="BM182" s="13" t="s">
        <v>376</v>
      </c>
    </row>
    <row r="183" spans="2:65" s="1" customFormat="1" ht="22.5" customHeight="1">
      <c r="B183" s="30"/>
      <c r="C183" s="161" t="s">
        <v>8</v>
      </c>
      <c r="D183" s="161" t="s">
        <v>160</v>
      </c>
      <c r="E183" s="162" t="s">
        <v>377</v>
      </c>
      <c r="F183" s="241" t="s">
        <v>378</v>
      </c>
      <c r="G183" s="242"/>
      <c r="H183" s="242"/>
      <c r="I183" s="242"/>
      <c r="J183" s="163" t="s">
        <v>205</v>
      </c>
      <c r="K183" s="164">
        <v>2</v>
      </c>
      <c r="L183" s="243">
        <v>0</v>
      </c>
      <c r="M183" s="242"/>
      <c r="N183" s="244">
        <f t="shared" si="35"/>
        <v>0</v>
      </c>
      <c r="O183" s="238"/>
      <c r="P183" s="238"/>
      <c r="Q183" s="238"/>
      <c r="R183" s="32"/>
      <c r="T183" s="165" t="s">
        <v>18</v>
      </c>
      <c r="U183" s="39" t="s">
        <v>41</v>
      </c>
      <c r="V183" s="31"/>
      <c r="W183" s="166">
        <f t="shared" si="36"/>
        <v>0</v>
      </c>
      <c r="X183" s="166">
        <v>2E-3</v>
      </c>
      <c r="Y183" s="166">
        <f t="shared" si="37"/>
        <v>4.0000000000000001E-3</v>
      </c>
      <c r="Z183" s="166">
        <v>0</v>
      </c>
      <c r="AA183" s="167">
        <f t="shared" si="38"/>
        <v>0</v>
      </c>
      <c r="AR183" s="13" t="s">
        <v>164</v>
      </c>
      <c r="AT183" s="13" t="s">
        <v>160</v>
      </c>
      <c r="AU183" s="13" t="s">
        <v>137</v>
      </c>
      <c r="AY183" s="13" t="s">
        <v>158</v>
      </c>
      <c r="BE183" s="105">
        <f t="shared" si="39"/>
        <v>0</v>
      </c>
      <c r="BF183" s="105">
        <f t="shared" si="40"/>
        <v>0</v>
      </c>
      <c r="BG183" s="105">
        <f t="shared" si="41"/>
        <v>0</v>
      </c>
      <c r="BH183" s="105">
        <f t="shared" si="42"/>
        <v>0</v>
      </c>
      <c r="BI183" s="105">
        <f t="shared" si="43"/>
        <v>0</v>
      </c>
      <c r="BJ183" s="13" t="s">
        <v>137</v>
      </c>
      <c r="BK183" s="168">
        <f t="shared" si="44"/>
        <v>0</v>
      </c>
      <c r="BL183" s="13" t="s">
        <v>165</v>
      </c>
      <c r="BM183" s="13" t="s">
        <v>379</v>
      </c>
    </row>
    <row r="184" spans="2:65" s="1" customFormat="1" ht="31.5" customHeight="1">
      <c r="B184" s="30"/>
      <c r="C184" s="169" t="s">
        <v>380</v>
      </c>
      <c r="D184" s="169" t="s">
        <v>180</v>
      </c>
      <c r="E184" s="170" t="s">
        <v>381</v>
      </c>
      <c r="F184" s="237" t="s">
        <v>382</v>
      </c>
      <c r="G184" s="238"/>
      <c r="H184" s="238"/>
      <c r="I184" s="238"/>
      <c r="J184" s="171" t="s">
        <v>205</v>
      </c>
      <c r="K184" s="172">
        <v>16</v>
      </c>
      <c r="L184" s="239">
        <v>0</v>
      </c>
      <c r="M184" s="238"/>
      <c r="N184" s="240">
        <f t="shared" si="35"/>
        <v>0</v>
      </c>
      <c r="O184" s="238"/>
      <c r="P184" s="238"/>
      <c r="Q184" s="238"/>
      <c r="R184" s="32"/>
      <c r="T184" s="165" t="s">
        <v>18</v>
      </c>
      <c r="U184" s="39" t="s">
        <v>41</v>
      </c>
      <c r="V184" s="31"/>
      <c r="W184" s="166">
        <f t="shared" si="36"/>
        <v>0</v>
      </c>
      <c r="X184" s="166">
        <v>2.4000000000000001E-4</v>
      </c>
      <c r="Y184" s="166">
        <f t="shared" si="37"/>
        <v>3.8400000000000001E-3</v>
      </c>
      <c r="Z184" s="166">
        <v>0</v>
      </c>
      <c r="AA184" s="167">
        <f t="shared" si="38"/>
        <v>0</v>
      </c>
      <c r="AR184" s="13" t="s">
        <v>183</v>
      </c>
      <c r="AT184" s="13" t="s">
        <v>180</v>
      </c>
      <c r="AU184" s="13" t="s">
        <v>137</v>
      </c>
      <c r="AY184" s="13" t="s">
        <v>158</v>
      </c>
      <c r="BE184" s="105">
        <f t="shared" si="39"/>
        <v>0</v>
      </c>
      <c r="BF184" s="105">
        <f t="shared" si="40"/>
        <v>0</v>
      </c>
      <c r="BG184" s="105">
        <f t="shared" si="41"/>
        <v>0</v>
      </c>
      <c r="BH184" s="105">
        <f t="shared" si="42"/>
        <v>0</v>
      </c>
      <c r="BI184" s="105">
        <f t="shared" si="43"/>
        <v>0</v>
      </c>
      <c r="BJ184" s="13" t="s">
        <v>137</v>
      </c>
      <c r="BK184" s="168">
        <f t="shared" si="44"/>
        <v>0</v>
      </c>
      <c r="BL184" s="13" t="s">
        <v>183</v>
      </c>
      <c r="BM184" s="13" t="s">
        <v>383</v>
      </c>
    </row>
    <row r="185" spans="2:65" s="1" customFormat="1" ht="31.5" customHeight="1">
      <c r="B185" s="30"/>
      <c r="C185" s="169" t="s">
        <v>384</v>
      </c>
      <c r="D185" s="169" t="s">
        <v>180</v>
      </c>
      <c r="E185" s="170" t="s">
        <v>385</v>
      </c>
      <c r="F185" s="237" t="s">
        <v>386</v>
      </c>
      <c r="G185" s="238"/>
      <c r="H185" s="238"/>
      <c r="I185" s="238"/>
      <c r="J185" s="171" t="s">
        <v>192</v>
      </c>
      <c r="K185" s="173">
        <v>0</v>
      </c>
      <c r="L185" s="239">
        <v>0</v>
      </c>
      <c r="M185" s="238"/>
      <c r="N185" s="240">
        <f t="shared" si="35"/>
        <v>0</v>
      </c>
      <c r="O185" s="238"/>
      <c r="P185" s="238"/>
      <c r="Q185" s="238"/>
      <c r="R185" s="32"/>
      <c r="T185" s="165" t="s">
        <v>18</v>
      </c>
      <c r="U185" s="39" t="s">
        <v>41</v>
      </c>
      <c r="V185" s="31"/>
      <c r="W185" s="166">
        <f t="shared" si="36"/>
        <v>0</v>
      </c>
      <c r="X185" s="166">
        <v>0</v>
      </c>
      <c r="Y185" s="166">
        <f t="shared" si="37"/>
        <v>0</v>
      </c>
      <c r="Z185" s="166">
        <v>0</v>
      </c>
      <c r="AA185" s="167">
        <f t="shared" si="38"/>
        <v>0</v>
      </c>
      <c r="AR185" s="13" t="s">
        <v>183</v>
      </c>
      <c r="AT185" s="13" t="s">
        <v>180</v>
      </c>
      <c r="AU185" s="13" t="s">
        <v>137</v>
      </c>
      <c r="AY185" s="13" t="s">
        <v>158</v>
      </c>
      <c r="BE185" s="105">
        <f t="shared" si="39"/>
        <v>0</v>
      </c>
      <c r="BF185" s="105">
        <f t="shared" si="40"/>
        <v>0</v>
      </c>
      <c r="BG185" s="105">
        <f t="shared" si="41"/>
        <v>0</v>
      </c>
      <c r="BH185" s="105">
        <f t="shared" si="42"/>
        <v>0</v>
      </c>
      <c r="BI185" s="105">
        <f t="shared" si="43"/>
        <v>0</v>
      </c>
      <c r="BJ185" s="13" t="s">
        <v>137</v>
      </c>
      <c r="BK185" s="168">
        <f t="shared" si="44"/>
        <v>0</v>
      </c>
      <c r="BL185" s="13" t="s">
        <v>183</v>
      </c>
      <c r="BM185" s="13" t="s">
        <v>387</v>
      </c>
    </row>
    <row r="186" spans="2:65" s="1" customFormat="1" ht="31.5" customHeight="1">
      <c r="B186" s="30"/>
      <c r="C186" s="169" t="s">
        <v>388</v>
      </c>
      <c r="D186" s="169" t="s">
        <v>180</v>
      </c>
      <c r="E186" s="170" t="s">
        <v>389</v>
      </c>
      <c r="F186" s="237" t="s">
        <v>390</v>
      </c>
      <c r="G186" s="238"/>
      <c r="H186" s="238"/>
      <c r="I186" s="238"/>
      <c r="J186" s="171" t="s">
        <v>192</v>
      </c>
      <c r="K186" s="173">
        <v>0</v>
      </c>
      <c r="L186" s="239">
        <v>0</v>
      </c>
      <c r="M186" s="238"/>
      <c r="N186" s="240">
        <f t="shared" si="35"/>
        <v>0</v>
      </c>
      <c r="O186" s="238"/>
      <c r="P186" s="238"/>
      <c r="Q186" s="238"/>
      <c r="R186" s="32"/>
      <c r="T186" s="165" t="s">
        <v>18</v>
      </c>
      <c r="U186" s="39" t="s">
        <v>41</v>
      </c>
      <c r="V186" s="31"/>
      <c r="W186" s="166">
        <f t="shared" si="36"/>
        <v>0</v>
      </c>
      <c r="X186" s="166">
        <v>0</v>
      </c>
      <c r="Y186" s="166">
        <f t="shared" si="37"/>
        <v>0</v>
      </c>
      <c r="Z186" s="166">
        <v>0</v>
      </c>
      <c r="AA186" s="167">
        <f t="shared" si="38"/>
        <v>0</v>
      </c>
      <c r="AR186" s="13" t="s">
        <v>183</v>
      </c>
      <c r="AT186" s="13" t="s">
        <v>180</v>
      </c>
      <c r="AU186" s="13" t="s">
        <v>137</v>
      </c>
      <c r="AY186" s="13" t="s">
        <v>158</v>
      </c>
      <c r="BE186" s="105">
        <f t="shared" si="39"/>
        <v>0</v>
      </c>
      <c r="BF186" s="105">
        <f t="shared" si="40"/>
        <v>0</v>
      </c>
      <c r="BG186" s="105">
        <f t="shared" si="41"/>
        <v>0</v>
      </c>
      <c r="BH186" s="105">
        <f t="shared" si="42"/>
        <v>0</v>
      </c>
      <c r="BI186" s="105">
        <f t="shared" si="43"/>
        <v>0</v>
      </c>
      <c r="BJ186" s="13" t="s">
        <v>137</v>
      </c>
      <c r="BK186" s="168">
        <f t="shared" si="44"/>
        <v>0</v>
      </c>
      <c r="BL186" s="13" t="s">
        <v>183</v>
      </c>
      <c r="BM186" s="13" t="s">
        <v>391</v>
      </c>
    </row>
    <row r="187" spans="2:65" s="9" customFormat="1" ht="29.85" customHeight="1">
      <c r="B187" s="150"/>
      <c r="C187" s="151"/>
      <c r="D187" s="160" t="s">
        <v>131</v>
      </c>
      <c r="E187" s="160"/>
      <c r="F187" s="160"/>
      <c r="G187" s="160"/>
      <c r="H187" s="160"/>
      <c r="I187" s="160"/>
      <c r="J187" s="160"/>
      <c r="K187" s="160"/>
      <c r="L187" s="160"/>
      <c r="M187" s="160"/>
      <c r="N187" s="235">
        <f>BK187</f>
        <v>0</v>
      </c>
      <c r="O187" s="236"/>
      <c r="P187" s="236"/>
      <c r="Q187" s="236"/>
      <c r="R187" s="153"/>
      <c r="T187" s="154"/>
      <c r="U187" s="151"/>
      <c r="V187" s="151"/>
      <c r="W187" s="155">
        <f>SUM(W188:W189)</f>
        <v>0</v>
      </c>
      <c r="X187" s="151"/>
      <c r="Y187" s="155">
        <f>SUM(Y188:Y189)</f>
        <v>2.1700000000000001E-3</v>
      </c>
      <c r="Z187" s="151"/>
      <c r="AA187" s="156">
        <f>SUM(AA188:AA189)</f>
        <v>0</v>
      </c>
      <c r="AR187" s="157" t="s">
        <v>137</v>
      </c>
      <c r="AT187" s="158" t="s">
        <v>73</v>
      </c>
      <c r="AU187" s="158" t="s">
        <v>81</v>
      </c>
      <c r="AY187" s="157" t="s">
        <v>158</v>
      </c>
      <c r="BK187" s="159">
        <f>SUM(BK188:BK189)</f>
        <v>0</v>
      </c>
    </row>
    <row r="188" spans="2:65" s="1" customFormat="1" ht="44.25" customHeight="1">
      <c r="B188" s="30"/>
      <c r="C188" s="169" t="s">
        <v>392</v>
      </c>
      <c r="D188" s="169" t="s">
        <v>180</v>
      </c>
      <c r="E188" s="170" t="s">
        <v>393</v>
      </c>
      <c r="F188" s="237" t="s">
        <v>394</v>
      </c>
      <c r="G188" s="238"/>
      <c r="H188" s="238"/>
      <c r="I188" s="238"/>
      <c r="J188" s="171" t="s">
        <v>163</v>
      </c>
      <c r="K188" s="172">
        <v>13</v>
      </c>
      <c r="L188" s="239">
        <v>0</v>
      </c>
      <c r="M188" s="238"/>
      <c r="N188" s="240">
        <f>ROUND(L188*K188,3)</f>
        <v>0</v>
      </c>
      <c r="O188" s="238"/>
      <c r="P188" s="238"/>
      <c r="Q188" s="238"/>
      <c r="R188" s="32"/>
      <c r="T188" s="165" t="s">
        <v>18</v>
      </c>
      <c r="U188" s="39" t="s">
        <v>41</v>
      </c>
      <c r="V188" s="31"/>
      <c r="W188" s="166">
        <f>V188*K188</f>
        <v>0</v>
      </c>
      <c r="X188" s="166">
        <v>6.9999999999999994E-5</v>
      </c>
      <c r="Y188" s="166">
        <f>X188*K188</f>
        <v>9.0999999999999989E-4</v>
      </c>
      <c r="Z188" s="166">
        <v>0</v>
      </c>
      <c r="AA188" s="167">
        <f>Z188*K188</f>
        <v>0</v>
      </c>
      <c r="AR188" s="13" t="s">
        <v>183</v>
      </c>
      <c r="AT188" s="13" t="s">
        <v>180</v>
      </c>
      <c r="AU188" s="13" t="s">
        <v>137</v>
      </c>
      <c r="AY188" s="13" t="s">
        <v>158</v>
      </c>
      <c r="BE188" s="105">
        <f>IF(U188="základná",N188,0)</f>
        <v>0</v>
      </c>
      <c r="BF188" s="105">
        <f>IF(U188="znížená",N188,0)</f>
        <v>0</v>
      </c>
      <c r="BG188" s="105">
        <f>IF(U188="zákl. prenesená",N188,0)</f>
        <v>0</v>
      </c>
      <c r="BH188" s="105">
        <f>IF(U188="zníž. prenesená",N188,0)</f>
        <v>0</v>
      </c>
      <c r="BI188" s="105">
        <f>IF(U188="nulová",N188,0)</f>
        <v>0</v>
      </c>
      <c r="BJ188" s="13" t="s">
        <v>137</v>
      </c>
      <c r="BK188" s="168">
        <f>ROUND(L188*K188,3)</f>
        <v>0</v>
      </c>
      <c r="BL188" s="13" t="s">
        <v>183</v>
      </c>
      <c r="BM188" s="13" t="s">
        <v>395</v>
      </c>
    </row>
    <row r="189" spans="2:65" s="1" customFormat="1" ht="44.25" customHeight="1">
      <c r="B189" s="30"/>
      <c r="C189" s="169" t="s">
        <v>396</v>
      </c>
      <c r="D189" s="169" t="s">
        <v>180</v>
      </c>
      <c r="E189" s="170" t="s">
        <v>397</v>
      </c>
      <c r="F189" s="237" t="s">
        <v>398</v>
      </c>
      <c r="G189" s="238"/>
      <c r="H189" s="238"/>
      <c r="I189" s="238"/>
      <c r="J189" s="171" t="s">
        <v>163</v>
      </c>
      <c r="K189" s="172">
        <v>14</v>
      </c>
      <c r="L189" s="239">
        <v>0</v>
      </c>
      <c r="M189" s="238"/>
      <c r="N189" s="240">
        <f>ROUND(L189*K189,3)</f>
        <v>0</v>
      </c>
      <c r="O189" s="238"/>
      <c r="P189" s="238"/>
      <c r="Q189" s="238"/>
      <c r="R189" s="32"/>
      <c r="T189" s="165" t="s">
        <v>18</v>
      </c>
      <c r="U189" s="39" t="s">
        <v>41</v>
      </c>
      <c r="V189" s="31"/>
      <c r="W189" s="166">
        <f>V189*K189</f>
        <v>0</v>
      </c>
      <c r="X189" s="166">
        <v>9.0000000000000006E-5</v>
      </c>
      <c r="Y189" s="166">
        <f>X189*K189</f>
        <v>1.2600000000000001E-3</v>
      </c>
      <c r="Z189" s="166">
        <v>0</v>
      </c>
      <c r="AA189" s="167">
        <f>Z189*K189</f>
        <v>0</v>
      </c>
      <c r="AR189" s="13" t="s">
        <v>183</v>
      </c>
      <c r="AT189" s="13" t="s">
        <v>180</v>
      </c>
      <c r="AU189" s="13" t="s">
        <v>137</v>
      </c>
      <c r="AY189" s="13" t="s">
        <v>158</v>
      </c>
      <c r="BE189" s="105">
        <f>IF(U189="základná",N189,0)</f>
        <v>0</v>
      </c>
      <c r="BF189" s="105">
        <f>IF(U189="znížená",N189,0)</f>
        <v>0</v>
      </c>
      <c r="BG189" s="105">
        <f>IF(U189="zákl. prenesená",N189,0)</f>
        <v>0</v>
      </c>
      <c r="BH189" s="105">
        <f>IF(U189="zníž. prenesená",N189,0)</f>
        <v>0</v>
      </c>
      <c r="BI189" s="105">
        <f>IF(U189="nulová",N189,0)</f>
        <v>0</v>
      </c>
      <c r="BJ189" s="13" t="s">
        <v>137</v>
      </c>
      <c r="BK189" s="168">
        <f>ROUND(L189*K189,3)</f>
        <v>0</v>
      </c>
      <c r="BL189" s="13" t="s">
        <v>183</v>
      </c>
      <c r="BM189" s="13" t="s">
        <v>399</v>
      </c>
    </row>
    <row r="190" spans="2:65" s="9" customFormat="1" ht="37.35" customHeight="1">
      <c r="B190" s="150"/>
      <c r="C190" s="151"/>
      <c r="D190" s="152" t="s">
        <v>132</v>
      </c>
      <c r="E190" s="152"/>
      <c r="F190" s="152"/>
      <c r="G190" s="152"/>
      <c r="H190" s="152"/>
      <c r="I190" s="152"/>
      <c r="J190" s="152"/>
      <c r="K190" s="152"/>
      <c r="L190" s="152"/>
      <c r="M190" s="152"/>
      <c r="N190" s="245">
        <f>BK190</f>
        <v>0</v>
      </c>
      <c r="O190" s="246"/>
      <c r="P190" s="246"/>
      <c r="Q190" s="246"/>
      <c r="R190" s="153"/>
      <c r="T190" s="154"/>
      <c r="U190" s="151"/>
      <c r="V190" s="151"/>
      <c r="W190" s="155">
        <f>W191</f>
        <v>0</v>
      </c>
      <c r="X190" s="151"/>
      <c r="Y190" s="155">
        <f>Y191</f>
        <v>0</v>
      </c>
      <c r="Z190" s="151"/>
      <c r="AA190" s="156">
        <f>AA191</f>
        <v>0</v>
      </c>
      <c r="AR190" s="157" t="s">
        <v>165</v>
      </c>
      <c r="AT190" s="158" t="s">
        <v>73</v>
      </c>
      <c r="AU190" s="158" t="s">
        <v>74</v>
      </c>
      <c r="AY190" s="157" t="s">
        <v>158</v>
      </c>
      <c r="BK190" s="159">
        <f>BK191</f>
        <v>0</v>
      </c>
    </row>
    <row r="191" spans="2:65" s="1" customFormat="1" ht="22.5" customHeight="1">
      <c r="B191" s="30"/>
      <c r="C191" s="169" t="s">
        <v>400</v>
      </c>
      <c r="D191" s="169" t="s">
        <v>180</v>
      </c>
      <c r="E191" s="170" t="s">
        <v>401</v>
      </c>
      <c r="F191" s="237" t="s">
        <v>402</v>
      </c>
      <c r="G191" s="238"/>
      <c r="H191" s="238"/>
      <c r="I191" s="238"/>
      <c r="J191" s="171" t="s">
        <v>403</v>
      </c>
      <c r="K191" s="172">
        <v>10</v>
      </c>
      <c r="L191" s="239">
        <v>0</v>
      </c>
      <c r="M191" s="238"/>
      <c r="N191" s="240">
        <f>ROUND(L191*K191,3)</f>
        <v>0</v>
      </c>
      <c r="O191" s="238"/>
      <c r="P191" s="238"/>
      <c r="Q191" s="238"/>
      <c r="R191" s="32"/>
      <c r="T191" s="165" t="s">
        <v>18</v>
      </c>
      <c r="U191" s="39" t="s">
        <v>41</v>
      </c>
      <c r="V191" s="31"/>
      <c r="W191" s="166">
        <f>V191*K191</f>
        <v>0</v>
      </c>
      <c r="X191" s="166">
        <v>0</v>
      </c>
      <c r="Y191" s="166">
        <f>X191*K191</f>
        <v>0</v>
      </c>
      <c r="Z191" s="166">
        <v>0</v>
      </c>
      <c r="AA191" s="167">
        <f>Z191*K191</f>
        <v>0</v>
      </c>
      <c r="AR191" s="13" t="s">
        <v>404</v>
      </c>
      <c r="AT191" s="13" t="s">
        <v>180</v>
      </c>
      <c r="AU191" s="13" t="s">
        <v>81</v>
      </c>
      <c r="AY191" s="13" t="s">
        <v>158</v>
      </c>
      <c r="BE191" s="105">
        <f>IF(U191="základná",N191,0)</f>
        <v>0</v>
      </c>
      <c r="BF191" s="105">
        <f>IF(U191="znížená",N191,0)</f>
        <v>0</v>
      </c>
      <c r="BG191" s="105">
        <f>IF(U191="zákl. prenesená",N191,0)</f>
        <v>0</v>
      </c>
      <c r="BH191" s="105">
        <f>IF(U191="zníž. prenesená",N191,0)</f>
        <v>0</v>
      </c>
      <c r="BI191" s="105">
        <f>IF(U191="nulová",N191,0)</f>
        <v>0</v>
      </c>
      <c r="BJ191" s="13" t="s">
        <v>137</v>
      </c>
      <c r="BK191" s="168">
        <f>ROUND(L191*K191,3)</f>
        <v>0</v>
      </c>
      <c r="BL191" s="13" t="s">
        <v>404</v>
      </c>
      <c r="BM191" s="13" t="s">
        <v>405</v>
      </c>
    </row>
    <row r="192" spans="2:65" s="1" customFormat="1" ht="49.95" customHeight="1">
      <c r="B192" s="30"/>
      <c r="C192" s="31"/>
      <c r="D192" s="152" t="s">
        <v>406</v>
      </c>
      <c r="E192" s="31"/>
      <c r="F192" s="31"/>
      <c r="G192" s="31"/>
      <c r="H192" s="31"/>
      <c r="I192" s="31"/>
      <c r="J192" s="31"/>
      <c r="K192" s="31"/>
      <c r="L192" s="31"/>
      <c r="M192" s="31"/>
      <c r="N192" s="245">
        <f t="shared" ref="N192:N197" si="45">BK192</f>
        <v>0</v>
      </c>
      <c r="O192" s="246"/>
      <c r="P192" s="246"/>
      <c r="Q192" s="246"/>
      <c r="R192" s="32"/>
      <c r="T192" s="73"/>
      <c r="U192" s="31"/>
      <c r="V192" s="31"/>
      <c r="W192" s="31"/>
      <c r="X192" s="31"/>
      <c r="Y192" s="31"/>
      <c r="Z192" s="31"/>
      <c r="AA192" s="74"/>
      <c r="AT192" s="13" t="s">
        <v>73</v>
      </c>
      <c r="AU192" s="13" t="s">
        <v>74</v>
      </c>
      <c r="AY192" s="13" t="s">
        <v>407</v>
      </c>
      <c r="BK192" s="168">
        <f>SUM(BK193:BK197)</f>
        <v>0</v>
      </c>
    </row>
    <row r="193" spans="2:63" s="1" customFormat="1" ht="22.35" customHeight="1">
      <c r="B193" s="30"/>
      <c r="C193" s="174" t="s">
        <v>18</v>
      </c>
      <c r="D193" s="174" t="s">
        <v>180</v>
      </c>
      <c r="E193" s="175" t="s">
        <v>18</v>
      </c>
      <c r="F193" s="247" t="s">
        <v>18</v>
      </c>
      <c r="G193" s="248"/>
      <c r="H193" s="248"/>
      <c r="I193" s="248"/>
      <c r="J193" s="176" t="s">
        <v>18</v>
      </c>
      <c r="K193" s="173"/>
      <c r="L193" s="239"/>
      <c r="M193" s="238"/>
      <c r="N193" s="240">
        <f t="shared" si="45"/>
        <v>0</v>
      </c>
      <c r="O193" s="238"/>
      <c r="P193" s="238"/>
      <c r="Q193" s="238"/>
      <c r="R193" s="32"/>
      <c r="T193" s="165" t="s">
        <v>18</v>
      </c>
      <c r="U193" s="177" t="s">
        <v>41</v>
      </c>
      <c r="V193" s="31"/>
      <c r="W193" s="31"/>
      <c r="X193" s="31"/>
      <c r="Y193" s="31"/>
      <c r="Z193" s="31"/>
      <c r="AA193" s="74"/>
      <c r="AT193" s="13" t="s">
        <v>407</v>
      </c>
      <c r="AU193" s="13" t="s">
        <v>81</v>
      </c>
      <c r="AY193" s="13" t="s">
        <v>407</v>
      </c>
      <c r="BE193" s="105">
        <f>IF(U193="základná",N193,0)</f>
        <v>0</v>
      </c>
      <c r="BF193" s="105">
        <f>IF(U193="znížená",N193,0)</f>
        <v>0</v>
      </c>
      <c r="BG193" s="105">
        <f>IF(U193="zákl. prenesená",N193,0)</f>
        <v>0</v>
      </c>
      <c r="BH193" s="105">
        <f>IF(U193="zníž. prenesená",N193,0)</f>
        <v>0</v>
      </c>
      <c r="BI193" s="105">
        <f>IF(U193="nulová",N193,0)</f>
        <v>0</v>
      </c>
      <c r="BJ193" s="13" t="s">
        <v>137</v>
      </c>
      <c r="BK193" s="168">
        <f>L193*K193</f>
        <v>0</v>
      </c>
    </row>
    <row r="194" spans="2:63" s="1" customFormat="1" ht="22.35" customHeight="1">
      <c r="B194" s="30"/>
      <c r="C194" s="174" t="s">
        <v>18</v>
      </c>
      <c r="D194" s="174" t="s">
        <v>180</v>
      </c>
      <c r="E194" s="175" t="s">
        <v>18</v>
      </c>
      <c r="F194" s="247" t="s">
        <v>18</v>
      </c>
      <c r="G194" s="248"/>
      <c r="H194" s="248"/>
      <c r="I194" s="248"/>
      <c r="J194" s="176" t="s">
        <v>18</v>
      </c>
      <c r="K194" s="173"/>
      <c r="L194" s="239"/>
      <c r="M194" s="238"/>
      <c r="N194" s="240">
        <f t="shared" si="45"/>
        <v>0</v>
      </c>
      <c r="O194" s="238"/>
      <c r="P194" s="238"/>
      <c r="Q194" s="238"/>
      <c r="R194" s="32"/>
      <c r="T194" s="165" t="s">
        <v>18</v>
      </c>
      <c r="U194" s="177" t="s">
        <v>41</v>
      </c>
      <c r="V194" s="31"/>
      <c r="W194" s="31"/>
      <c r="X194" s="31"/>
      <c r="Y194" s="31"/>
      <c r="Z194" s="31"/>
      <c r="AA194" s="74"/>
      <c r="AT194" s="13" t="s">
        <v>407</v>
      </c>
      <c r="AU194" s="13" t="s">
        <v>81</v>
      </c>
      <c r="AY194" s="13" t="s">
        <v>407</v>
      </c>
      <c r="BE194" s="105">
        <f>IF(U194="základná",N194,0)</f>
        <v>0</v>
      </c>
      <c r="BF194" s="105">
        <f>IF(U194="znížená",N194,0)</f>
        <v>0</v>
      </c>
      <c r="BG194" s="105">
        <f>IF(U194="zákl. prenesená",N194,0)</f>
        <v>0</v>
      </c>
      <c r="BH194" s="105">
        <f>IF(U194="zníž. prenesená",N194,0)</f>
        <v>0</v>
      </c>
      <c r="BI194" s="105">
        <f>IF(U194="nulová",N194,0)</f>
        <v>0</v>
      </c>
      <c r="BJ194" s="13" t="s">
        <v>137</v>
      </c>
      <c r="BK194" s="168">
        <f>L194*K194</f>
        <v>0</v>
      </c>
    </row>
    <row r="195" spans="2:63" s="1" customFormat="1" ht="22.35" customHeight="1">
      <c r="B195" s="30"/>
      <c r="C195" s="174" t="s">
        <v>18</v>
      </c>
      <c r="D195" s="174" t="s">
        <v>180</v>
      </c>
      <c r="E195" s="175" t="s">
        <v>18</v>
      </c>
      <c r="F195" s="247" t="s">
        <v>18</v>
      </c>
      <c r="G195" s="248"/>
      <c r="H195" s="248"/>
      <c r="I195" s="248"/>
      <c r="J195" s="176" t="s">
        <v>18</v>
      </c>
      <c r="K195" s="173"/>
      <c r="L195" s="239"/>
      <c r="M195" s="238"/>
      <c r="N195" s="240">
        <f t="shared" si="45"/>
        <v>0</v>
      </c>
      <c r="O195" s="238"/>
      <c r="P195" s="238"/>
      <c r="Q195" s="238"/>
      <c r="R195" s="32"/>
      <c r="T195" s="165" t="s">
        <v>18</v>
      </c>
      <c r="U195" s="177" t="s">
        <v>41</v>
      </c>
      <c r="V195" s="31"/>
      <c r="W195" s="31"/>
      <c r="X195" s="31"/>
      <c r="Y195" s="31"/>
      <c r="Z195" s="31"/>
      <c r="AA195" s="74"/>
      <c r="AT195" s="13" t="s">
        <v>407</v>
      </c>
      <c r="AU195" s="13" t="s">
        <v>81</v>
      </c>
      <c r="AY195" s="13" t="s">
        <v>407</v>
      </c>
      <c r="BE195" s="105">
        <f>IF(U195="základná",N195,0)</f>
        <v>0</v>
      </c>
      <c r="BF195" s="105">
        <f>IF(U195="znížená",N195,0)</f>
        <v>0</v>
      </c>
      <c r="BG195" s="105">
        <f>IF(U195="zákl. prenesená",N195,0)</f>
        <v>0</v>
      </c>
      <c r="BH195" s="105">
        <f>IF(U195="zníž. prenesená",N195,0)</f>
        <v>0</v>
      </c>
      <c r="BI195" s="105">
        <f>IF(U195="nulová",N195,0)</f>
        <v>0</v>
      </c>
      <c r="BJ195" s="13" t="s">
        <v>137</v>
      </c>
      <c r="BK195" s="168">
        <f>L195*K195</f>
        <v>0</v>
      </c>
    </row>
    <row r="196" spans="2:63" s="1" customFormat="1" ht="22.35" customHeight="1">
      <c r="B196" s="30"/>
      <c r="C196" s="174" t="s">
        <v>18</v>
      </c>
      <c r="D196" s="174" t="s">
        <v>180</v>
      </c>
      <c r="E196" s="175" t="s">
        <v>18</v>
      </c>
      <c r="F196" s="247" t="s">
        <v>18</v>
      </c>
      <c r="G196" s="248"/>
      <c r="H196" s="248"/>
      <c r="I196" s="248"/>
      <c r="J196" s="176" t="s">
        <v>18</v>
      </c>
      <c r="K196" s="173"/>
      <c r="L196" s="239"/>
      <c r="M196" s="238"/>
      <c r="N196" s="240">
        <f t="shared" si="45"/>
        <v>0</v>
      </c>
      <c r="O196" s="238"/>
      <c r="P196" s="238"/>
      <c r="Q196" s="238"/>
      <c r="R196" s="32"/>
      <c r="T196" s="165" t="s">
        <v>18</v>
      </c>
      <c r="U196" s="177" t="s">
        <v>41</v>
      </c>
      <c r="V196" s="31"/>
      <c r="W196" s="31"/>
      <c r="X196" s="31"/>
      <c r="Y196" s="31"/>
      <c r="Z196" s="31"/>
      <c r="AA196" s="74"/>
      <c r="AT196" s="13" t="s">
        <v>407</v>
      </c>
      <c r="AU196" s="13" t="s">
        <v>81</v>
      </c>
      <c r="AY196" s="13" t="s">
        <v>407</v>
      </c>
      <c r="BE196" s="105">
        <f>IF(U196="základná",N196,0)</f>
        <v>0</v>
      </c>
      <c r="BF196" s="105">
        <f>IF(U196="znížená",N196,0)</f>
        <v>0</v>
      </c>
      <c r="BG196" s="105">
        <f>IF(U196="zákl. prenesená",N196,0)</f>
        <v>0</v>
      </c>
      <c r="BH196" s="105">
        <f>IF(U196="zníž. prenesená",N196,0)</f>
        <v>0</v>
      </c>
      <c r="BI196" s="105">
        <f>IF(U196="nulová",N196,0)</f>
        <v>0</v>
      </c>
      <c r="BJ196" s="13" t="s">
        <v>137</v>
      </c>
      <c r="BK196" s="168">
        <f>L196*K196</f>
        <v>0</v>
      </c>
    </row>
    <row r="197" spans="2:63" s="1" customFormat="1" ht="22.35" customHeight="1">
      <c r="B197" s="30"/>
      <c r="C197" s="174" t="s">
        <v>18</v>
      </c>
      <c r="D197" s="174" t="s">
        <v>180</v>
      </c>
      <c r="E197" s="175" t="s">
        <v>18</v>
      </c>
      <c r="F197" s="247" t="s">
        <v>18</v>
      </c>
      <c r="G197" s="248"/>
      <c r="H197" s="248"/>
      <c r="I197" s="248"/>
      <c r="J197" s="176" t="s">
        <v>18</v>
      </c>
      <c r="K197" s="173"/>
      <c r="L197" s="239"/>
      <c r="M197" s="238"/>
      <c r="N197" s="240">
        <f t="shared" si="45"/>
        <v>0</v>
      </c>
      <c r="O197" s="238"/>
      <c r="P197" s="238"/>
      <c r="Q197" s="238"/>
      <c r="R197" s="32"/>
      <c r="T197" s="165" t="s">
        <v>18</v>
      </c>
      <c r="U197" s="177" t="s">
        <v>41</v>
      </c>
      <c r="V197" s="51"/>
      <c r="W197" s="51"/>
      <c r="X197" s="51"/>
      <c r="Y197" s="51"/>
      <c r="Z197" s="51"/>
      <c r="AA197" s="53"/>
      <c r="AT197" s="13" t="s">
        <v>407</v>
      </c>
      <c r="AU197" s="13" t="s">
        <v>81</v>
      </c>
      <c r="AY197" s="13" t="s">
        <v>407</v>
      </c>
      <c r="BE197" s="105">
        <f>IF(U197="základná",N197,0)</f>
        <v>0</v>
      </c>
      <c r="BF197" s="105">
        <f>IF(U197="znížená",N197,0)</f>
        <v>0</v>
      </c>
      <c r="BG197" s="105">
        <f>IF(U197="zákl. prenesená",N197,0)</f>
        <v>0</v>
      </c>
      <c r="BH197" s="105">
        <f>IF(U197="zníž. prenesená",N197,0)</f>
        <v>0</v>
      </c>
      <c r="BI197" s="105">
        <f>IF(U197="nulová",N197,0)</f>
        <v>0</v>
      </c>
      <c r="BJ197" s="13" t="s">
        <v>137</v>
      </c>
      <c r="BK197" s="168">
        <f>L197*K197</f>
        <v>0</v>
      </c>
    </row>
    <row r="198" spans="2:63" s="1" customFormat="1" ht="6.9" customHeight="1">
      <c r="B198" s="54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6"/>
    </row>
  </sheetData>
  <sheetProtection password="CC35" sheet="1" objects="1" scenarios="1" formatColumns="0" formatRows="0" sort="0" autoFilter="0"/>
  <mergeCells count="27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8:I178"/>
    <mergeCell ref="L178:M178"/>
    <mergeCell ref="N178:Q178"/>
    <mergeCell ref="F179:I179"/>
    <mergeCell ref="L179:M179"/>
    <mergeCell ref="N179:Q179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88:I188"/>
    <mergeCell ref="L188:M188"/>
    <mergeCell ref="N188:Q188"/>
    <mergeCell ref="F189:I189"/>
    <mergeCell ref="L189:M189"/>
    <mergeCell ref="N189:Q189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N190:Q190"/>
    <mergeCell ref="N192:Q192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1:I191"/>
    <mergeCell ref="L191:M191"/>
    <mergeCell ref="N191:Q191"/>
    <mergeCell ref="F193:I193"/>
    <mergeCell ref="L193:M193"/>
    <mergeCell ref="N193:Q193"/>
    <mergeCell ref="F194:I194"/>
    <mergeCell ref="L194:M194"/>
    <mergeCell ref="N194:Q194"/>
    <mergeCell ref="H1:K1"/>
    <mergeCell ref="S2:AC2"/>
    <mergeCell ref="N123:Q123"/>
    <mergeCell ref="N124:Q124"/>
    <mergeCell ref="N125:Q125"/>
    <mergeCell ref="N134:Q134"/>
    <mergeCell ref="N150:Q150"/>
    <mergeCell ref="N157:Q157"/>
    <mergeCell ref="N187:Q187"/>
    <mergeCell ref="F186:I186"/>
    <mergeCell ref="L186:M186"/>
    <mergeCell ref="N186:Q186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</mergeCells>
  <dataValidations count="2">
    <dataValidation type="list" allowBlank="1" showInputMessage="1" showErrorMessage="1" error="Povolené sú hodnoty K a M." sqref="D193:D198">
      <formula1>"K,M"</formula1>
    </dataValidation>
    <dataValidation type="list" allowBlank="1" showInputMessage="1" showErrorMessage="1" error="Povolené sú hodnoty základná, znížená, nulová." sqref="U193:U198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2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0"/>
  <sheetViews>
    <sheetView showGridLines="0" workbookViewId="0">
      <pane ySplit="1" topLeftCell="A109" activePane="bottomLeft" state="frozen"/>
      <selection pane="bottomLeft" activeCell="H1" sqref="H1:K1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83"/>
      <c r="B1" s="181"/>
      <c r="C1" s="181"/>
      <c r="D1" s="182" t="s">
        <v>1</v>
      </c>
      <c r="E1" s="181"/>
      <c r="F1" s="179" t="s">
        <v>672</v>
      </c>
      <c r="G1" s="179"/>
      <c r="H1" s="228" t="s">
        <v>673</v>
      </c>
      <c r="I1" s="228"/>
      <c r="J1" s="228"/>
      <c r="K1" s="228"/>
      <c r="L1" s="179" t="s">
        <v>674</v>
      </c>
      <c r="M1" s="181"/>
      <c r="N1" s="181"/>
      <c r="O1" s="182" t="s">
        <v>116</v>
      </c>
      <c r="P1" s="181"/>
      <c r="Q1" s="181"/>
      <c r="R1" s="181"/>
      <c r="S1" s="179" t="s">
        <v>675</v>
      </c>
      <c r="T1" s="179"/>
      <c r="U1" s="183"/>
      <c r="V1" s="18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" customHeight="1">
      <c r="C2" s="216" t="s">
        <v>5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185" t="s">
        <v>6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13" t="s">
        <v>85</v>
      </c>
    </row>
    <row r="3" spans="1:6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" customHeight="1">
      <c r="B4" s="17"/>
      <c r="C4" s="192" t="s">
        <v>117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19"/>
      <c r="T4" s="20" t="s">
        <v>10</v>
      </c>
      <c r="AT4" s="13" t="s">
        <v>4</v>
      </c>
    </row>
    <row r="5" spans="1:66" ht="6.9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>
      <c r="B6" s="17"/>
      <c r="C6" s="18"/>
      <c r="D6" s="25" t="s">
        <v>15</v>
      </c>
      <c r="E6" s="18"/>
      <c r="F6" s="250" t="str">
        <f>'Rekapitulácia stavby'!K6</f>
        <v>Centrum voľného času Spektrum, ul. K. Novackého, Prievidza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18"/>
      <c r="R6" s="19"/>
    </row>
    <row r="7" spans="1:66" s="1" customFormat="1" ht="32.85" customHeight="1">
      <c r="B7" s="30"/>
      <c r="C7" s="31"/>
      <c r="D7" s="24" t="s">
        <v>118</v>
      </c>
      <c r="E7" s="31"/>
      <c r="F7" s="222" t="s">
        <v>408</v>
      </c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31"/>
      <c r="R7" s="32"/>
    </row>
    <row r="8" spans="1:66" s="1" customFormat="1" ht="14.4" customHeight="1">
      <c r="B8" s="30"/>
      <c r="C8" s="31"/>
      <c r="D8" s="25" t="s">
        <v>17</v>
      </c>
      <c r="E8" s="31"/>
      <c r="F8" s="23" t="s">
        <v>18</v>
      </c>
      <c r="G8" s="31"/>
      <c r="H8" s="31"/>
      <c r="I8" s="31"/>
      <c r="J8" s="31"/>
      <c r="K8" s="31"/>
      <c r="L8" s="31"/>
      <c r="M8" s="25" t="s">
        <v>19</v>
      </c>
      <c r="N8" s="31"/>
      <c r="O8" s="23" t="s">
        <v>18</v>
      </c>
      <c r="P8" s="31"/>
      <c r="Q8" s="31"/>
      <c r="R8" s="32"/>
    </row>
    <row r="9" spans="1:66" s="1" customFormat="1" ht="14.4" customHeight="1">
      <c r="B9" s="30"/>
      <c r="C9" s="31"/>
      <c r="D9" s="25" t="s">
        <v>20</v>
      </c>
      <c r="E9" s="31"/>
      <c r="F9" s="23" t="s">
        <v>21</v>
      </c>
      <c r="G9" s="31"/>
      <c r="H9" s="31"/>
      <c r="I9" s="31"/>
      <c r="J9" s="31"/>
      <c r="K9" s="31"/>
      <c r="L9" s="31"/>
      <c r="M9" s="25" t="s">
        <v>22</v>
      </c>
      <c r="N9" s="31"/>
      <c r="O9" s="264" t="str">
        <f>'Rekapitulácia stavby'!AN8</f>
        <v>12. 2. 2017</v>
      </c>
      <c r="P9" s="188"/>
      <c r="Q9" s="31"/>
      <c r="R9" s="32"/>
    </row>
    <row r="10" spans="1:66" s="1" customFormat="1" ht="10.9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" customHeight="1">
      <c r="B11" s="30"/>
      <c r="C11" s="31"/>
      <c r="D11" s="25" t="s">
        <v>24</v>
      </c>
      <c r="E11" s="31"/>
      <c r="F11" s="31"/>
      <c r="G11" s="31"/>
      <c r="H11" s="31"/>
      <c r="I11" s="31"/>
      <c r="J11" s="31"/>
      <c r="K11" s="31"/>
      <c r="L11" s="31"/>
      <c r="M11" s="25" t="s">
        <v>25</v>
      </c>
      <c r="N11" s="31"/>
      <c r="O11" s="221" t="str">
        <f>IF('Rekapitulácia stavby'!AN10="","",'Rekapitulácia stavby'!AN10)</f>
        <v/>
      </c>
      <c r="P11" s="188"/>
      <c r="Q11" s="31"/>
      <c r="R11" s="32"/>
    </row>
    <row r="12" spans="1:66" s="1" customFormat="1" ht="18" customHeight="1">
      <c r="B12" s="30"/>
      <c r="C12" s="31"/>
      <c r="D12" s="31"/>
      <c r="E12" s="23" t="str">
        <f>IF('Rekapitulácia stavby'!E11="","",'Rekapitulácia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27</v>
      </c>
      <c r="N12" s="31"/>
      <c r="O12" s="221" t="str">
        <f>IF('Rekapitulácia stavby'!AN11="","",'Rekapitulácia stavby'!AN11)</f>
        <v/>
      </c>
      <c r="P12" s="188"/>
      <c r="Q12" s="31"/>
      <c r="R12" s="32"/>
    </row>
    <row r="13" spans="1:66" s="1" customFormat="1" ht="6.9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" customHeight="1">
      <c r="B14" s="30"/>
      <c r="C14" s="31"/>
      <c r="D14" s="25" t="s">
        <v>28</v>
      </c>
      <c r="E14" s="31"/>
      <c r="F14" s="31"/>
      <c r="G14" s="31"/>
      <c r="H14" s="31"/>
      <c r="I14" s="31"/>
      <c r="J14" s="31"/>
      <c r="K14" s="31"/>
      <c r="L14" s="31"/>
      <c r="M14" s="25" t="s">
        <v>25</v>
      </c>
      <c r="N14" s="31"/>
      <c r="O14" s="265" t="str">
        <f>IF('Rekapitulácia stavby'!AN13="","",'Rekapitulácia stavby'!AN13)</f>
        <v/>
      </c>
      <c r="P14" s="188"/>
      <c r="Q14" s="31"/>
      <c r="R14" s="32"/>
    </row>
    <row r="15" spans="1:66" s="1" customFormat="1" ht="18" customHeight="1">
      <c r="B15" s="30"/>
      <c r="C15" s="31"/>
      <c r="D15" s="31"/>
      <c r="E15" s="265" t="str">
        <f>IF('Rekapitulácia stavby'!E14="","",'Rekapitulácia stavby'!E14)</f>
        <v>Vyplň údaj</v>
      </c>
      <c r="F15" s="188"/>
      <c r="G15" s="188"/>
      <c r="H15" s="188"/>
      <c r="I15" s="188"/>
      <c r="J15" s="188"/>
      <c r="K15" s="188"/>
      <c r="L15" s="188"/>
      <c r="M15" s="25" t="s">
        <v>27</v>
      </c>
      <c r="N15" s="31"/>
      <c r="O15" s="265" t="str">
        <f>IF('Rekapitulácia stavby'!AN14="","",'Rekapitulácia stavby'!AN14)</f>
        <v/>
      </c>
      <c r="P15" s="188"/>
      <c r="Q15" s="31"/>
      <c r="R15" s="32"/>
    </row>
    <row r="16" spans="1:66" s="1" customFormat="1" ht="6.9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" customHeight="1">
      <c r="B17" s="30"/>
      <c r="C17" s="31"/>
      <c r="D17" s="25" t="s">
        <v>30</v>
      </c>
      <c r="E17" s="31"/>
      <c r="F17" s="31"/>
      <c r="G17" s="31"/>
      <c r="H17" s="31"/>
      <c r="I17" s="31"/>
      <c r="J17" s="31"/>
      <c r="K17" s="31"/>
      <c r="L17" s="31"/>
      <c r="M17" s="25" t="s">
        <v>25</v>
      </c>
      <c r="N17" s="31"/>
      <c r="O17" s="221" t="str">
        <f>IF('Rekapitulácia stavby'!AN16="","",'Rekapitulácia stavby'!AN16)</f>
        <v/>
      </c>
      <c r="P17" s="188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27</v>
      </c>
      <c r="N18" s="31"/>
      <c r="O18" s="221" t="str">
        <f>IF('Rekapitulácia stavby'!AN17="","",'Rekapitulácia stavby'!AN17)</f>
        <v/>
      </c>
      <c r="P18" s="188"/>
      <c r="Q18" s="31"/>
      <c r="R18" s="32"/>
    </row>
    <row r="19" spans="2:18" s="1" customFormat="1" ht="6.9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" customHeight="1">
      <c r="B20" s="30"/>
      <c r="C20" s="31"/>
      <c r="D20" s="25" t="s">
        <v>33</v>
      </c>
      <c r="E20" s="31"/>
      <c r="F20" s="31"/>
      <c r="G20" s="31"/>
      <c r="H20" s="31"/>
      <c r="I20" s="31"/>
      <c r="J20" s="31"/>
      <c r="K20" s="31"/>
      <c r="L20" s="31"/>
      <c r="M20" s="25" t="s">
        <v>25</v>
      </c>
      <c r="N20" s="31"/>
      <c r="O20" s="221" t="str">
        <f>IF('Rekapitulácia stavby'!AN19="","",'Rekapitulácia stavby'!AN19)</f>
        <v/>
      </c>
      <c r="P20" s="188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27</v>
      </c>
      <c r="N21" s="31"/>
      <c r="O21" s="221" t="str">
        <f>IF('Rekapitulácia stavby'!AN20="","",'Rekapitulácia stavby'!AN20)</f>
        <v/>
      </c>
      <c r="P21" s="188"/>
      <c r="Q21" s="31"/>
      <c r="R21" s="32"/>
    </row>
    <row r="22" spans="2:18" s="1" customFormat="1" ht="6.9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" customHeight="1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24" t="s">
        <v>18</v>
      </c>
      <c r="F24" s="188"/>
      <c r="G24" s="188"/>
      <c r="H24" s="188"/>
      <c r="I24" s="188"/>
      <c r="J24" s="188"/>
      <c r="K24" s="188"/>
      <c r="L24" s="188"/>
      <c r="M24" s="31"/>
      <c r="N24" s="31"/>
      <c r="O24" s="31"/>
      <c r="P24" s="31"/>
      <c r="Q24" s="31"/>
      <c r="R24" s="32"/>
    </row>
    <row r="25" spans="2:18" s="1" customFormat="1" ht="6.9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" customHeight="1">
      <c r="B27" s="30"/>
      <c r="C27" s="31"/>
      <c r="D27" s="114" t="s">
        <v>120</v>
      </c>
      <c r="E27" s="31"/>
      <c r="F27" s="31"/>
      <c r="G27" s="31"/>
      <c r="H27" s="31"/>
      <c r="I27" s="31"/>
      <c r="J27" s="31"/>
      <c r="K27" s="31"/>
      <c r="L27" s="31"/>
      <c r="M27" s="225">
        <f>N88</f>
        <v>0</v>
      </c>
      <c r="N27" s="188"/>
      <c r="O27" s="188"/>
      <c r="P27" s="188"/>
      <c r="Q27" s="31"/>
      <c r="R27" s="32"/>
    </row>
    <row r="28" spans="2:18" s="1" customFormat="1" ht="14.4" customHeight="1">
      <c r="B28" s="30"/>
      <c r="C28" s="31"/>
      <c r="D28" s="29" t="s">
        <v>110</v>
      </c>
      <c r="E28" s="31"/>
      <c r="F28" s="31"/>
      <c r="G28" s="31"/>
      <c r="H28" s="31"/>
      <c r="I28" s="31"/>
      <c r="J28" s="31"/>
      <c r="K28" s="31"/>
      <c r="L28" s="31"/>
      <c r="M28" s="225">
        <f>N94</f>
        <v>0</v>
      </c>
      <c r="N28" s="188"/>
      <c r="O28" s="188"/>
      <c r="P28" s="188"/>
      <c r="Q28" s="31"/>
      <c r="R28" s="32"/>
    </row>
    <row r="29" spans="2:18" s="1" customFormat="1" ht="6.9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37</v>
      </c>
      <c r="E30" s="31"/>
      <c r="F30" s="31"/>
      <c r="G30" s="31"/>
      <c r="H30" s="31"/>
      <c r="I30" s="31"/>
      <c r="J30" s="31"/>
      <c r="K30" s="31"/>
      <c r="L30" s="31"/>
      <c r="M30" s="263">
        <f>ROUND(M27+M28,2)</f>
        <v>0</v>
      </c>
      <c r="N30" s="188"/>
      <c r="O30" s="188"/>
      <c r="P30" s="188"/>
      <c r="Q30" s="31"/>
      <c r="R30" s="32"/>
    </row>
    <row r="31" spans="2:18" s="1" customFormat="1" ht="6.9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" customHeight="1">
      <c r="B32" s="30"/>
      <c r="C32" s="31"/>
      <c r="D32" s="37" t="s">
        <v>38</v>
      </c>
      <c r="E32" s="37" t="s">
        <v>39</v>
      </c>
      <c r="F32" s="38">
        <v>0.2</v>
      </c>
      <c r="G32" s="116" t="s">
        <v>40</v>
      </c>
      <c r="H32" s="261">
        <f>ROUND((((SUM(BE94:BE101)+SUM(BE119:BE133))+SUM(BE135:BE139))),2)</f>
        <v>0</v>
      </c>
      <c r="I32" s="188"/>
      <c r="J32" s="188"/>
      <c r="K32" s="31"/>
      <c r="L32" s="31"/>
      <c r="M32" s="261">
        <f>ROUND(((ROUND((SUM(BE94:BE101)+SUM(BE119:BE133)), 2)*F32)+SUM(BE135:BE139)*F32),2)</f>
        <v>0</v>
      </c>
      <c r="N32" s="188"/>
      <c r="O32" s="188"/>
      <c r="P32" s="188"/>
      <c r="Q32" s="31"/>
      <c r="R32" s="32"/>
    </row>
    <row r="33" spans="2:18" s="1" customFormat="1" ht="14.4" customHeight="1">
      <c r="B33" s="30"/>
      <c r="C33" s="31"/>
      <c r="D33" s="31"/>
      <c r="E33" s="37" t="s">
        <v>41</v>
      </c>
      <c r="F33" s="38">
        <v>0.2</v>
      </c>
      <c r="G33" s="116" t="s">
        <v>40</v>
      </c>
      <c r="H33" s="261">
        <f>ROUND((((SUM(BF94:BF101)+SUM(BF119:BF133))+SUM(BF135:BF139))),2)</f>
        <v>0</v>
      </c>
      <c r="I33" s="188"/>
      <c r="J33" s="188"/>
      <c r="K33" s="31"/>
      <c r="L33" s="31"/>
      <c r="M33" s="261">
        <f>ROUND(((ROUND((SUM(BF94:BF101)+SUM(BF119:BF133)), 2)*F33)+SUM(BF135:BF139)*F33),2)</f>
        <v>0</v>
      </c>
      <c r="N33" s="188"/>
      <c r="O33" s="188"/>
      <c r="P33" s="188"/>
      <c r="Q33" s="31"/>
      <c r="R33" s="32"/>
    </row>
    <row r="34" spans="2:18" s="1" customFormat="1" ht="14.4" hidden="1" customHeight="1">
      <c r="B34" s="30"/>
      <c r="C34" s="31"/>
      <c r="D34" s="31"/>
      <c r="E34" s="37" t="s">
        <v>42</v>
      </c>
      <c r="F34" s="38">
        <v>0.2</v>
      </c>
      <c r="G34" s="116" t="s">
        <v>40</v>
      </c>
      <c r="H34" s="261">
        <f>ROUND((((SUM(BG94:BG101)+SUM(BG119:BG133))+SUM(BG135:BG139))),2)</f>
        <v>0</v>
      </c>
      <c r="I34" s="188"/>
      <c r="J34" s="188"/>
      <c r="K34" s="31"/>
      <c r="L34" s="31"/>
      <c r="M34" s="261">
        <v>0</v>
      </c>
      <c r="N34" s="188"/>
      <c r="O34" s="188"/>
      <c r="P34" s="188"/>
      <c r="Q34" s="31"/>
      <c r="R34" s="32"/>
    </row>
    <row r="35" spans="2:18" s="1" customFormat="1" ht="14.4" hidden="1" customHeight="1">
      <c r="B35" s="30"/>
      <c r="C35" s="31"/>
      <c r="D35" s="31"/>
      <c r="E35" s="37" t="s">
        <v>43</v>
      </c>
      <c r="F35" s="38">
        <v>0.2</v>
      </c>
      <c r="G35" s="116" t="s">
        <v>40</v>
      </c>
      <c r="H35" s="261">
        <f>ROUND((((SUM(BH94:BH101)+SUM(BH119:BH133))+SUM(BH135:BH139))),2)</f>
        <v>0</v>
      </c>
      <c r="I35" s="188"/>
      <c r="J35" s="188"/>
      <c r="K35" s="31"/>
      <c r="L35" s="31"/>
      <c r="M35" s="261">
        <v>0</v>
      </c>
      <c r="N35" s="188"/>
      <c r="O35" s="188"/>
      <c r="P35" s="188"/>
      <c r="Q35" s="31"/>
      <c r="R35" s="32"/>
    </row>
    <row r="36" spans="2:18" s="1" customFormat="1" ht="14.4" hidden="1" customHeight="1">
      <c r="B36" s="30"/>
      <c r="C36" s="31"/>
      <c r="D36" s="31"/>
      <c r="E36" s="37" t="s">
        <v>44</v>
      </c>
      <c r="F36" s="38">
        <v>0</v>
      </c>
      <c r="G36" s="116" t="s">
        <v>40</v>
      </c>
      <c r="H36" s="261">
        <f>ROUND((((SUM(BI94:BI101)+SUM(BI119:BI133))+SUM(BI135:BI139))),2)</f>
        <v>0</v>
      </c>
      <c r="I36" s="188"/>
      <c r="J36" s="188"/>
      <c r="K36" s="31"/>
      <c r="L36" s="31"/>
      <c r="M36" s="261">
        <v>0</v>
      </c>
      <c r="N36" s="188"/>
      <c r="O36" s="188"/>
      <c r="P36" s="188"/>
      <c r="Q36" s="31"/>
      <c r="R36" s="32"/>
    </row>
    <row r="37" spans="2:18" s="1" customFormat="1" ht="6.9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45</v>
      </c>
      <c r="E38" s="75"/>
      <c r="F38" s="75"/>
      <c r="G38" s="118" t="s">
        <v>46</v>
      </c>
      <c r="H38" s="119" t="s">
        <v>47</v>
      </c>
      <c r="I38" s="75"/>
      <c r="J38" s="75"/>
      <c r="K38" s="75"/>
      <c r="L38" s="262">
        <f>SUM(M30:M36)</f>
        <v>0</v>
      </c>
      <c r="M38" s="200"/>
      <c r="N38" s="200"/>
      <c r="O38" s="200"/>
      <c r="P38" s="202"/>
      <c r="Q38" s="113"/>
      <c r="R38" s="32"/>
    </row>
    <row r="39" spans="2:18" s="1" customFormat="1" ht="14.4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4.4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4.4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4.4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21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21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21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21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21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21" s="1" customFormat="1" ht="14.4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21" s="1" customFormat="1" ht="14.4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21" s="1" customFormat="1" ht="6.9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" customHeight="1">
      <c r="B76" s="30"/>
      <c r="C76" s="192" t="s">
        <v>121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2"/>
      <c r="T76" s="123"/>
      <c r="U76" s="123"/>
    </row>
    <row r="77" spans="2:21" s="1" customFormat="1" ht="6.9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15</v>
      </c>
      <c r="D78" s="31"/>
      <c r="E78" s="31"/>
      <c r="F78" s="250" t="str">
        <f>F6</f>
        <v>Centrum voľného času Spektrum, ul. K. Novackého, Prievidza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31"/>
      <c r="R78" s="32"/>
      <c r="T78" s="123"/>
      <c r="U78" s="123"/>
    </row>
    <row r="79" spans="2:21" s="1" customFormat="1" ht="36.9" customHeight="1">
      <c r="B79" s="30"/>
      <c r="C79" s="64" t="s">
        <v>118</v>
      </c>
      <c r="D79" s="31"/>
      <c r="E79" s="31"/>
      <c r="F79" s="193" t="str">
        <f>F7</f>
        <v>3 Hydr. vetva B - Hydraulické vyregulovanie systému ÚK vetva B</v>
      </c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31"/>
      <c r="R79" s="32"/>
      <c r="T79" s="123"/>
      <c r="U79" s="123"/>
    </row>
    <row r="80" spans="2:21" s="1" customFormat="1" ht="6.9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65" s="1" customFormat="1" ht="18" customHeight="1">
      <c r="B81" s="30"/>
      <c r="C81" s="25" t="s">
        <v>20</v>
      </c>
      <c r="D81" s="31"/>
      <c r="E81" s="31"/>
      <c r="F81" s="23" t="str">
        <f>F9</f>
        <v>Ul. K. Novackého, Prievidza</v>
      </c>
      <c r="G81" s="31"/>
      <c r="H81" s="31"/>
      <c r="I81" s="31"/>
      <c r="J81" s="31"/>
      <c r="K81" s="25" t="s">
        <v>22</v>
      </c>
      <c r="L81" s="31"/>
      <c r="M81" s="251" t="str">
        <f>IF(O9="","",O9)</f>
        <v>12. 2. 2017</v>
      </c>
      <c r="N81" s="188"/>
      <c r="O81" s="188"/>
      <c r="P81" s="188"/>
      <c r="Q81" s="31"/>
      <c r="R81" s="32"/>
      <c r="T81" s="123"/>
      <c r="U81" s="123"/>
    </row>
    <row r="82" spans="2:65" s="1" customFormat="1" ht="6.9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65" s="1" customFormat="1" ht="13.2">
      <c r="B83" s="30"/>
      <c r="C83" s="25" t="s">
        <v>24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30</v>
      </c>
      <c r="L83" s="31"/>
      <c r="M83" s="221" t="str">
        <f>E18</f>
        <v xml:space="preserve"> </v>
      </c>
      <c r="N83" s="188"/>
      <c r="O83" s="188"/>
      <c r="P83" s="188"/>
      <c r="Q83" s="188"/>
      <c r="R83" s="32"/>
      <c r="T83" s="123"/>
      <c r="U83" s="123"/>
    </row>
    <row r="84" spans="2:65" s="1" customFormat="1" ht="14.4" customHeight="1">
      <c r="B84" s="30"/>
      <c r="C84" s="25" t="s">
        <v>28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33</v>
      </c>
      <c r="L84" s="31"/>
      <c r="M84" s="221" t="str">
        <f>E21</f>
        <v xml:space="preserve"> </v>
      </c>
      <c r="N84" s="188"/>
      <c r="O84" s="188"/>
      <c r="P84" s="188"/>
      <c r="Q84" s="188"/>
      <c r="R84" s="32"/>
      <c r="T84" s="123"/>
      <c r="U84" s="123"/>
    </row>
    <row r="85" spans="2:65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65" s="1" customFormat="1" ht="29.25" customHeight="1">
      <c r="B86" s="30"/>
      <c r="C86" s="260" t="s">
        <v>122</v>
      </c>
      <c r="D86" s="249"/>
      <c r="E86" s="249"/>
      <c r="F86" s="249"/>
      <c r="G86" s="249"/>
      <c r="H86" s="113"/>
      <c r="I86" s="113"/>
      <c r="J86" s="113"/>
      <c r="K86" s="113"/>
      <c r="L86" s="113"/>
      <c r="M86" s="113"/>
      <c r="N86" s="260" t="s">
        <v>123</v>
      </c>
      <c r="O86" s="188"/>
      <c r="P86" s="188"/>
      <c r="Q86" s="188"/>
      <c r="R86" s="32"/>
      <c r="T86" s="123"/>
      <c r="U86" s="123"/>
    </row>
    <row r="87" spans="2:65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65" s="1" customFormat="1" ht="29.25" customHeight="1">
      <c r="B88" s="30"/>
      <c r="C88" s="124" t="s">
        <v>124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98">
        <f>N119</f>
        <v>0</v>
      </c>
      <c r="O88" s="188"/>
      <c r="P88" s="188"/>
      <c r="Q88" s="188"/>
      <c r="R88" s="32"/>
      <c r="T88" s="123"/>
      <c r="U88" s="123"/>
      <c r="AU88" s="13" t="s">
        <v>125</v>
      </c>
    </row>
    <row r="89" spans="2:65" s="6" customFormat="1" ht="24.9" customHeight="1">
      <c r="B89" s="125"/>
      <c r="C89" s="126"/>
      <c r="D89" s="127" t="s">
        <v>126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56">
        <f>N120</f>
        <v>0</v>
      </c>
      <c r="O89" s="257"/>
      <c r="P89" s="257"/>
      <c r="Q89" s="257"/>
      <c r="R89" s="128"/>
      <c r="T89" s="129"/>
      <c r="U89" s="129"/>
    </row>
    <row r="90" spans="2:65" s="7" customFormat="1" ht="19.95" customHeight="1">
      <c r="B90" s="130"/>
      <c r="C90" s="131"/>
      <c r="D90" s="101" t="s">
        <v>130</v>
      </c>
      <c r="E90" s="131"/>
      <c r="F90" s="131"/>
      <c r="G90" s="131"/>
      <c r="H90" s="131"/>
      <c r="I90" s="131"/>
      <c r="J90" s="131"/>
      <c r="K90" s="131"/>
      <c r="L90" s="131"/>
      <c r="M90" s="131"/>
      <c r="N90" s="189">
        <f>N121</f>
        <v>0</v>
      </c>
      <c r="O90" s="258"/>
      <c r="P90" s="258"/>
      <c r="Q90" s="258"/>
      <c r="R90" s="132"/>
      <c r="T90" s="133"/>
      <c r="U90" s="133"/>
    </row>
    <row r="91" spans="2:65" s="6" customFormat="1" ht="24.9" customHeight="1">
      <c r="B91" s="125"/>
      <c r="C91" s="126"/>
      <c r="D91" s="127" t="s">
        <v>132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56">
        <f>N132</f>
        <v>0</v>
      </c>
      <c r="O91" s="257"/>
      <c r="P91" s="257"/>
      <c r="Q91" s="257"/>
      <c r="R91" s="128"/>
      <c r="T91" s="129"/>
      <c r="U91" s="129"/>
    </row>
    <row r="92" spans="2:65" s="6" customFormat="1" ht="21.75" customHeight="1">
      <c r="B92" s="125"/>
      <c r="C92" s="126"/>
      <c r="D92" s="127" t="s">
        <v>133</v>
      </c>
      <c r="E92" s="126"/>
      <c r="F92" s="126"/>
      <c r="G92" s="126"/>
      <c r="H92" s="126"/>
      <c r="I92" s="126"/>
      <c r="J92" s="126"/>
      <c r="K92" s="126"/>
      <c r="L92" s="126"/>
      <c r="M92" s="126"/>
      <c r="N92" s="231">
        <f>N134</f>
        <v>0</v>
      </c>
      <c r="O92" s="257"/>
      <c r="P92" s="257"/>
      <c r="Q92" s="257"/>
      <c r="R92" s="128"/>
      <c r="T92" s="129"/>
      <c r="U92" s="129"/>
    </row>
    <row r="93" spans="2:65" s="1" customFormat="1" ht="21.75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  <c r="T93" s="123"/>
      <c r="U93" s="123"/>
    </row>
    <row r="94" spans="2:65" s="1" customFormat="1" ht="29.25" customHeight="1">
      <c r="B94" s="30"/>
      <c r="C94" s="124" t="s">
        <v>134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259">
        <f>ROUND(N95+N96+N97+N98+N99+N100,2)</f>
        <v>0</v>
      </c>
      <c r="O94" s="188"/>
      <c r="P94" s="188"/>
      <c r="Q94" s="188"/>
      <c r="R94" s="32"/>
      <c r="T94" s="134"/>
      <c r="U94" s="135" t="s">
        <v>38</v>
      </c>
    </row>
    <row r="95" spans="2:65" s="1" customFormat="1" ht="18" customHeight="1">
      <c r="B95" s="30"/>
      <c r="C95" s="31"/>
      <c r="D95" s="196" t="s">
        <v>135</v>
      </c>
      <c r="E95" s="188"/>
      <c r="F95" s="188"/>
      <c r="G95" s="188"/>
      <c r="H95" s="188"/>
      <c r="I95" s="31"/>
      <c r="J95" s="31"/>
      <c r="K95" s="31"/>
      <c r="L95" s="31"/>
      <c r="M95" s="31"/>
      <c r="N95" s="187">
        <f>ROUND(N88*T95,2)</f>
        <v>0</v>
      </c>
      <c r="O95" s="188"/>
      <c r="P95" s="188"/>
      <c r="Q95" s="188"/>
      <c r="R95" s="32"/>
      <c r="S95" s="136"/>
      <c r="T95" s="73"/>
      <c r="U95" s="137" t="s">
        <v>41</v>
      </c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9" t="s">
        <v>136</v>
      </c>
      <c r="AZ95" s="138"/>
      <c r="BA95" s="138"/>
      <c r="BB95" s="138"/>
      <c r="BC95" s="138"/>
      <c r="BD95" s="138"/>
      <c r="BE95" s="140">
        <f t="shared" ref="BE95:BE100" si="0">IF(U95="základná",N95,0)</f>
        <v>0</v>
      </c>
      <c r="BF95" s="140">
        <f t="shared" ref="BF95:BF100" si="1">IF(U95="znížená",N95,0)</f>
        <v>0</v>
      </c>
      <c r="BG95" s="140">
        <f t="shared" ref="BG95:BG100" si="2">IF(U95="zákl. prenesená",N95,0)</f>
        <v>0</v>
      </c>
      <c r="BH95" s="140">
        <f t="shared" ref="BH95:BH100" si="3">IF(U95="zníž. prenesená",N95,0)</f>
        <v>0</v>
      </c>
      <c r="BI95" s="140">
        <f t="shared" ref="BI95:BI100" si="4">IF(U95="nulová",N95,0)</f>
        <v>0</v>
      </c>
      <c r="BJ95" s="139" t="s">
        <v>137</v>
      </c>
      <c r="BK95" s="138"/>
      <c r="BL95" s="138"/>
      <c r="BM95" s="138"/>
    </row>
    <row r="96" spans="2:65" s="1" customFormat="1" ht="18" customHeight="1">
      <c r="B96" s="30"/>
      <c r="C96" s="31"/>
      <c r="D96" s="196" t="s">
        <v>138</v>
      </c>
      <c r="E96" s="188"/>
      <c r="F96" s="188"/>
      <c r="G96" s="188"/>
      <c r="H96" s="188"/>
      <c r="I96" s="31"/>
      <c r="J96" s="31"/>
      <c r="K96" s="31"/>
      <c r="L96" s="31"/>
      <c r="M96" s="31"/>
      <c r="N96" s="187">
        <f>ROUND(N88*T96,2)</f>
        <v>0</v>
      </c>
      <c r="O96" s="188"/>
      <c r="P96" s="188"/>
      <c r="Q96" s="188"/>
      <c r="R96" s="32"/>
      <c r="S96" s="136"/>
      <c r="T96" s="73"/>
      <c r="U96" s="137" t="s">
        <v>41</v>
      </c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9" t="s">
        <v>136</v>
      </c>
      <c r="AZ96" s="138"/>
      <c r="BA96" s="138"/>
      <c r="BB96" s="138"/>
      <c r="BC96" s="138"/>
      <c r="BD96" s="138"/>
      <c r="BE96" s="140">
        <f t="shared" si="0"/>
        <v>0</v>
      </c>
      <c r="BF96" s="140">
        <f t="shared" si="1"/>
        <v>0</v>
      </c>
      <c r="BG96" s="140">
        <f t="shared" si="2"/>
        <v>0</v>
      </c>
      <c r="BH96" s="140">
        <f t="shared" si="3"/>
        <v>0</v>
      </c>
      <c r="BI96" s="140">
        <f t="shared" si="4"/>
        <v>0</v>
      </c>
      <c r="BJ96" s="139" t="s">
        <v>137</v>
      </c>
      <c r="BK96" s="138"/>
      <c r="BL96" s="138"/>
      <c r="BM96" s="138"/>
    </row>
    <row r="97" spans="2:65" s="1" customFormat="1" ht="18" customHeight="1">
      <c r="B97" s="30"/>
      <c r="C97" s="31"/>
      <c r="D97" s="196" t="s">
        <v>139</v>
      </c>
      <c r="E97" s="188"/>
      <c r="F97" s="188"/>
      <c r="G97" s="188"/>
      <c r="H97" s="188"/>
      <c r="I97" s="31"/>
      <c r="J97" s="31"/>
      <c r="K97" s="31"/>
      <c r="L97" s="31"/>
      <c r="M97" s="31"/>
      <c r="N97" s="187">
        <f>ROUND(N88*T97,2)</f>
        <v>0</v>
      </c>
      <c r="O97" s="188"/>
      <c r="P97" s="188"/>
      <c r="Q97" s="188"/>
      <c r="R97" s="32"/>
      <c r="S97" s="136"/>
      <c r="T97" s="73"/>
      <c r="U97" s="137" t="s">
        <v>41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9" t="s">
        <v>136</v>
      </c>
      <c r="AZ97" s="138"/>
      <c r="BA97" s="138"/>
      <c r="BB97" s="138"/>
      <c r="BC97" s="138"/>
      <c r="BD97" s="138"/>
      <c r="BE97" s="140">
        <f t="shared" si="0"/>
        <v>0</v>
      </c>
      <c r="BF97" s="140">
        <f t="shared" si="1"/>
        <v>0</v>
      </c>
      <c r="BG97" s="140">
        <f t="shared" si="2"/>
        <v>0</v>
      </c>
      <c r="BH97" s="140">
        <f t="shared" si="3"/>
        <v>0</v>
      </c>
      <c r="BI97" s="140">
        <f t="shared" si="4"/>
        <v>0</v>
      </c>
      <c r="BJ97" s="139" t="s">
        <v>137</v>
      </c>
      <c r="BK97" s="138"/>
      <c r="BL97" s="138"/>
      <c r="BM97" s="138"/>
    </row>
    <row r="98" spans="2:65" s="1" customFormat="1" ht="18" customHeight="1">
      <c r="B98" s="30"/>
      <c r="C98" s="31"/>
      <c r="D98" s="196" t="s">
        <v>140</v>
      </c>
      <c r="E98" s="188"/>
      <c r="F98" s="188"/>
      <c r="G98" s="188"/>
      <c r="H98" s="188"/>
      <c r="I98" s="31"/>
      <c r="J98" s="31"/>
      <c r="K98" s="31"/>
      <c r="L98" s="31"/>
      <c r="M98" s="31"/>
      <c r="N98" s="187">
        <f>ROUND(N88*T98,2)</f>
        <v>0</v>
      </c>
      <c r="O98" s="188"/>
      <c r="P98" s="188"/>
      <c r="Q98" s="188"/>
      <c r="R98" s="32"/>
      <c r="S98" s="136"/>
      <c r="T98" s="73"/>
      <c r="U98" s="137" t="s">
        <v>41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136</v>
      </c>
      <c r="AZ98" s="138"/>
      <c r="BA98" s="138"/>
      <c r="BB98" s="138"/>
      <c r="BC98" s="138"/>
      <c r="BD98" s="138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137</v>
      </c>
      <c r="BK98" s="138"/>
      <c r="BL98" s="138"/>
      <c r="BM98" s="138"/>
    </row>
    <row r="99" spans="2:65" s="1" customFormat="1" ht="18" customHeight="1">
      <c r="B99" s="30"/>
      <c r="C99" s="31"/>
      <c r="D99" s="196" t="s">
        <v>141</v>
      </c>
      <c r="E99" s="188"/>
      <c r="F99" s="188"/>
      <c r="G99" s="188"/>
      <c r="H99" s="188"/>
      <c r="I99" s="31"/>
      <c r="J99" s="31"/>
      <c r="K99" s="31"/>
      <c r="L99" s="31"/>
      <c r="M99" s="31"/>
      <c r="N99" s="187">
        <f>ROUND(N88*T99,2)</f>
        <v>0</v>
      </c>
      <c r="O99" s="188"/>
      <c r="P99" s="188"/>
      <c r="Q99" s="188"/>
      <c r="R99" s="32"/>
      <c r="S99" s="136"/>
      <c r="T99" s="73"/>
      <c r="U99" s="137" t="s">
        <v>41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136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137</v>
      </c>
      <c r="BK99" s="138"/>
      <c r="BL99" s="138"/>
      <c r="BM99" s="138"/>
    </row>
    <row r="100" spans="2:65" s="1" customFormat="1" ht="18" customHeight="1">
      <c r="B100" s="30"/>
      <c r="C100" s="31"/>
      <c r="D100" s="101" t="s">
        <v>142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187">
        <f>ROUND(N88*T100,2)</f>
        <v>0</v>
      </c>
      <c r="O100" s="188"/>
      <c r="P100" s="188"/>
      <c r="Q100" s="188"/>
      <c r="R100" s="32"/>
      <c r="S100" s="136"/>
      <c r="T100" s="141"/>
      <c r="U100" s="142" t="s">
        <v>41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143</v>
      </c>
      <c r="AZ100" s="138"/>
      <c r="BA100" s="138"/>
      <c r="BB100" s="138"/>
      <c r="BC100" s="138"/>
      <c r="BD100" s="138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137</v>
      </c>
      <c r="BK100" s="138"/>
      <c r="BL100" s="138"/>
      <c r="BM100" s="138"/>
    </row>
    <row r="101" spans="2:65" s="1" customForma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  <c r="T101" s="123"/>
      <c r="U101" s="123"/>
    </row>
    <row r="102" spans="2:65" s="1" customFormat="1" ht="29.25" customHeight="1">
      <c r="B102" s="30"/>
      <c r="C102" s="112" t="s">
        <v>115</v>
      </c>
      <c r="D102" s="113"/>
      <c r="E102" s="113"/>
      <c r="F102" s="113"/>
      <c r="G102" s="113"/>
      <c r="H102" s="113"/>
      <c r="I102" s="113"/>
      <c r="J102" s="113"/>
      <c r="K102" s="113"/>
      <c r="L102" s="184">
        <f>ROUND(SUM(N88+N94),2)</f>
        <v>0</v>
      </c>
      <c r="M102" s="249"/>
      <c r="N102" s="249"/>
      <c r="O102" s="249"/>
      <c r="P102" s="249"/>
      <c r="Q102" s="249"/>
      <c r="R102" s="32"/>
      <c r="T102" s="123"/>
      <c r="U102" s="123"/>
    </row>
    <row r="103" spans="2:65" s="1" customFormat="1" ht="6.9" customHeight="1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6"/>
      <c r="T103" s="123"/>
      <c r="U103" s="123"/>
    </row>
    <row r="107" spans="2:65" s="1" customFormat="1" ht="6.9" customHeight="1"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9"/>
    </row>
    <row r="108" spans="2:65" s="1" customFormat="1" ht="36.9" customHeight="1">
      <c r="B108" s="30"/>
      <c r="C108" s="192" t="s">
        <v>144</v>
      </c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32"/>
    </row>
    <row r="109" spans="2:65" s="1" customFormat="1" ht="6.9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65" s="1" customFormat="1" ht="30" customHeight="1">
      <c r="B110" s="30"/>
      <c r="C110" s="25" t="s">
        <v>15</v>
      </c>
      <c r="D110" s="31"/>
      <c r="E110" s="31"/>
      <c r="F110" s="250" t="str">
        <f>F6</f>
        <v>Centrum voľného času Spektrum, ul. K. Novackého, Prievidza</v>
      </c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31"/>
      <c r="R110" s="32"/>
    </row>
    <row r="111" spans="2:65" s="1" customFormat="1" ht="36.9" customHeight="1">
      <c r="B111" s="30"/>
      <c r="C111" s="64" t="s">
        <v>118</v>
      </c>
      <c r="D111" s="31"/>
      <c r="E111" s="31"/>
      <c r="F111" s="193" t="str">
        <f>F7</f>
        <v>3 Hydr. vetva B - Hydraulické vyregulovanie systému ÚK vetva B</v>
      </c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31"/>
      <c r="R111" s="32"/>
    </row>
    <row r="112" spans="2:65" s="1" customFormat="1" ht="6.9" customHeight="1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65" s="1" customFormat="1" ht="18" customHeight="1">
      <c r="B113" s="30"/>
      <c r="C113" s="25" t="s">
        <v>20</v>
      </c>
      <c r="D113" s="31"/>
      <c r="E113" s="31"/>
      <c r="F113" s="23" t="str">
        <f>F9</f>
        <v>Ul. K. Novackého, Prievidza</v>
      </c>
      <c r="G113" s="31"/>
      <c r="H113" s="31"/>
      <c r="I113" s="31"/>
      <c r="J113" s="31"/>
      <c r="K113" s="25" t="s">
        <v>22</v>
      </c>
      <c r="L113" s="31"/>
      <c r="M113" s="251" t="str">
        <f>IF(O9="","",O9)</f>
        <v>12. 2. 2017</v>
      </c>
      <c r="N113" s="188"/>
      <c r="O113" s="188"/>
      <c r="P113" s="188"/>
      <c r="Q113" s="31"/>
      <c r="R113" s="32"/>
    </row>
    <row r="114" spans="2:65" s="1" customFormat="1" ht="6.9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65" s="1" customFormat="1" ht="13.2">
      <c r="B115" s="30"/>
      <c r="C115" s="25" t="s">
        <v>24</v>
      </c>
      <c r="D115" s="31"/>
      <c r="E115" s="31"/>
      <c r="F115" s="23" t="str">
        <f>E12</f>
        <v xml:space="preserve"> </v>
      </c>
      <c r="G115" s="31"/>
      <c r="H115" s="31"/>
      <c r="I115" s="31"/>
      <c r="J115" s="31"/>
      <c r="K115" s="25" t="s">
        <v>30</v>
      </c>
      <c r="L115" s="31"/>
      <c r="M115" s="221" t="str">
        <f>E18</f>
        <v xml:space="preserve"> </v>
      </c>
      <c r="N115" s="188"/>
      <c r="O115" s="188"/>
      <c r="P115" s="188"/>
      <c r="Q115" s="188"/>
      <c r="R115" s="32"/>
    </row>
    <row r="116" spans="2:65" s="1" customFormat="1" ht="14.4" customHeight="1">
      <c r="B116" s="30"/>
      <c r="C116" s="25" t="s">
        <v>28</v>
      </c>
      <c r="D116" s="31"/>
      <c r="E116" s="31"/>
      <c r="F116" s="23" t="str">
        <f>IF(E15="","",E15)</f>
        <v>Vyplň údaj</v>
      </c>
      <c r="G116" s="31"/>
      <c r="H116" s="31"/>
      <c r="I116" s="31"/>
      <c r="J116" s="31"/>
      <c r="K116" s="25" t="s">
        <v>33</v>
      </c>
      <c r="L116" s="31"/>
      <c r="M116" s="221" t="str">
        <f>E21</f>
        <v xml:space="preserve"> </v>
      </c>
      <c r="N116" s="188"/>
      <c r="O116" s="188"/>
      <c r="P116" s="188"/>
      <c r="Q116" s="188"/>
      <c r="R116" s="32"/>
    </row>
    <row r="117" spans="2:65" s="1" customFormat="1" ht="10.35" customHeight="1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65" s="8" customFormat="1" ht="29.25" customHeight="1">
      <c r="B118" s="143"/>
      <c r="C118" s="144" t="s">
        <v>145</v>
      </c>
      <c r="D118" s="145" t="s">
        <v>146</v>
      </c>
      <c r="E118" s="145" t="s">
        <v>56</v>
      </c>
      <c r="F118" s="252" t="s">
        <v>147</v>
      </c>
      <c r="G118" s="253"/>
      <c r="H118" s="253"/>
      <c r="I118" s="253"/>
      <c r="J118" s="145" t="s">
        <v>148</v>
      </c>
      <c r="K118" s="145" t="s">
        <v>149</v>
      </c>
      <c r="L118" s="254" t="s">
        <v>150</v>
      </c>
      <c r="M118" s="253"/>
      <c r="N118" s="252" t="s">
        <v>123</v>
      </c>
      <c r="O118" s="253"/>
      <c r="P118" s="253"/>
      <c r="Q118" s="255"/>
      <c r="R118" s="146"/>
      <c r="T118" s="76" t="s">
        <v>151</v>
      </c>
      <c r="U118" s="77" t="s">
        <v>38</v>
      </c>
      <c r="V118" s="77" t="s">
        <v>152</v>
      </c>
      <c r="W118" s="77" t="s">
        <v>153</v>
      </c>
      <c r="X118" s="77" t="s">
        <v>154</v>
      </c>
      <c r="Y118" s="77" t="s">
        <v>155</v>
      </c>
      <c r="Z118" s="77" t="s">
        <v>156</v>
      </c>
      <c r="AA118" s="78" t="s">
        <v>157</v>
      </c>
    </row>
    <row r="119" spans="2:65" s="1" customFormat="1" ht="29.25" customHeight="1">
      <c r="B119" s="30"/>
      <c r="C119" s="80" t="s">
        <v>120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229">
        <f>BK119</f>
        <v>0</v>
      </c>
      <c r="O119" s="230"/>
      <c r="P119" s="230"/>
      <c r="Q119" s="230"/>
      <c r="R119" s="32"/>
      <c r="T119" s="79"/>
      <c r="U119" s="46"/>
      <c r="V119" s="46"/>
      <c r="W119" s="147">
        <f>W120+W132+W134</f>
        <v>0</v>
      </c>
      <c r="X119" s="46"/>
      <c r="Y119" s="147">
        <f>Y120+Y132+Y134</f>
        <v>5.6380000000000006E-2</v>
      </c>
      <c r="Z119" s="46"/>
      <c r="AA119" s="148">
        <f>AA120+AA132+AA134</f>
        <v>0.13970000000000002</v>
      </c>
      <c r="AT119" s="13" t="s">
        <v>73</v>
      </c>
      <c r="AU119" s="13" t="s">
        <v>125</v>
      </c>
      <c r="BK119" s="149">
        <f>BK120+BK132+BK134</f>
        <v>0</v>
      </c>
    </row>
    <row r="120" spans="2:65" s="9" customFormat="1" ht="37.35" customHeight="1">
      <c r="B120" s="150"/>
      <c r="C120" s="151"/>
      <c r="D120" s="152" t="s">
        <v>126</v>
      </c>
      <c r="E120" s="152"/>
      <c r="F120" s="152"/>
      <c r="G120" s="152"/>
      <c r="H120" s="152"/>
      <c r="I120" s="152"/>
      <c r="J120" s="152"/>
      <c r="K120" s="152"/>
      <c r="L120" s="152"/>
      <c r="M120" s="152"/>
      <c r="N120" s="231">
        <f>BK120</f>
        <v>0</v>
      </c>
      <c r="O120" s="232"/>
      <c r="P120" s="232"/>
      <c r="Q120" s="232"/>
      <c r="R120" s="153"/>
      <c r="T120" s="154"/>
      <c r="U120" s="151"/>
      <c r="V120" s="151"/>
      <c r="W120" s="155">
        <f>W121</f>
        <v>0</v>
      </c>
      <c r="X120" s="151"/>
      <c r="Y120" s="155">
        <f>Y121</f>
        <v>5.6380000000000006E-2</v>
      </c>
      <c r="Z120" s="151"/>
      <c r="AA120" s="156">
        <f>AA121</f>
        <v>0.13970000000000002</v>
      </c>
      <c r="AR120" s="157" t="s">
        <v>137</v>
      </c>
      <c r="AT120" s="158" t="s">
        <v>73</v>
      </c>
      <c r="AU120" s="158" t="s">
        <v>74</v>
      </c>
      <c r="AY120" s="157" t="s">
        <v>158</v>
      </c>
      <c r="BK120" s="159">
        <f>BK121</f>
        <v>0</v>
      </c>
    </row>
    <row r="121" spans="2:65" s="9" customFormat="1" ht="19.95" customHeight="1">
      <c r="B121" s="150"/>
      <c r="C121" s="151"/>
      <c r="D121" s="160" t="s">
        <v>130</v>
      </c>
      <c r="E121" s="160"/>
      <c r="F121" s="160"/>
      <c r="G121" s="160"/>
      <c r="H121" s="160"/>
      <c r="I121" s="160"/>
      <c r="J121" s="160"/>
      <c r="K121" s="160"/>
      <c r="L121" s="160"/>
      <c r="M121" s="160"/>
      <c r="N121" s="233">
        <f>BK121</f>
        <v>0</v>
      </c>
      <c r="O121" s="234"/>
      <c r="P121" s="234"/>
      <c r="Q121" s="234"/>
      <c r="R121" s="153"/>
      <c r="T121" s="154"/>
      <c r="U121" s="151"/>
      <c r="V121" s="151"/>
      <c r="W121" s="155">
        <f>SUM(W122:W131)</f>
        <v>0</v>
      </c>
      <c r="X121" s="151"/>
      <c r="Y121" s="155">
        <f>SUM(Y122:Y131)</f>
        <v>5.6380000000000006E-2</v>
      </c>
      <c r="Z121" s="151"/>
      <c r="AA121" s="156">
        <f>SUM(AA122:AA131)</f>
        <v>0.13970000000000002</v>
      </c>
      <c r="AR121" s="157" t="s">
        <v>137</v>
      </c>
      <c r="AT121" s="158" t="s">
        <v>73</v>
      </c>
      <c r="AU121" s="158" t="s">
        <v>81</v>
      </c>
      <c r="AY121" s="157" t="s">
        <v>158</v>
      </c>
      <c r="BK121" s="159">
        <f>SUM(BK122:BK131)</f>
        <v>0</v>
      </c>
    </row>
    <row r="122" spans="2:65" s="1" customFormat="1" ht="31.5" customHeight="1">
      <c r="B122" s="30"/>
      <c r="C122" s="169" t="s">
        <v>359</v>
      </c>
      <c r="D122" s="169" t="s">
        <v>180</v>
      </c>
      <c r="E122" s="170" t="s">
        <v>409</v>
      </c>
      <c r="F122" s="237" t="s">
        <v>410</v>
      </c>
      <c r="G122" s="238"/>
      <c r="H122" s="238"/>
      <c r="I122" s="238"/>
      <c r="J122" s="171" t="s">
        <v>205</v>
      </c>
      <c r="K122" s="172">
        <v>127</v>
      </c>
      <c r="L122" s="239">
        <v>0</v>
      </c>
      <c r="M122" s="238"/>
      <c r="N122" s="240">
        <f t="shared" ref="N122:N131" si="5">ROUND(L122*K122,3)</f>
        <v>0</v>
      </c>
      <c r="O122" s="238"/>
      <c r="P122" s="238"/>
      <c r="Q122" s="238"/>
      <c r="R122" s="32"/>
      <c r="T122" s="165" t="s">
        <v>18</v>
      </c>
      <c r="U122" s="39" t="s">
        <v>41</v>
      </c>
      <c r="V122" s="31"/>
      <c r="W122" s="166">
        <f t="shared" ref="W122:W131" si="6">V122*K122</f>
        <v>0</v>
      </c>
      <c r="X122" s="166">
        <v>1.2E-4</v>
      </c>
      <c r="Y122" s="166">
        <f t="shared" ref="Y122:Y131" si="7">X122*K122</f>
        <v>1.524E-2</v>
      </c>
      <c r="Z122" s="166">
        <v>1.1000000000000001E-3</v>
      </c>
      <c r="AA122" s="167">
        <f t="shared" ref="AA122:AA131" si="8">Z122*K122</f>
        <v>0.13970000000000002</v>
      </c>
      <c r="AR122" s="13" t="s">
        <v>183</v>
      </c>
      <c r="AT122" s="13" t="s">
        <v>180</v>
      </c>
      <c r="AU122" s="13" t="s">
        <v>137</v>
      </c>
      <c r="AY122" s="13" t="s">
        <v>158</v>
      </c>
      <c r="BE122" s="105">
        <f t="shared" ref="BE122:BE131" si="9">IF(U122="základná",N122,0)</f>
        <v>0</v>
      </c>
      <c r="BF122" s="105">
        <f t="shared" ref="BF122:BF131" si="10">IF(U122="znížená",N122,0)</f>
        <v>0</v>
      </c>
      <c r="BG122" s="105">
        <f t="shared" ref="BG122:BG131" si="11">IF(U122="zákl. prenesená",N122,0)</f>
        <v>0</v>
      </c>
      <c r="BH122" s="105">
        <f t="shared" ref="BH122:BH131" si="12">IF(U122="zníž. prenesená",N122,0)</f>
        <v>0</v>
      </c>
      <c r="BI122" s="105">
        <f t="shared" ref="BI122:BI131" si="13">IF(U122="nulová",N122,0)</f>
        <v>0</v>
      </c>
      <c r="BJ122" s="13" t="s">
        <v>137</v>
      </c>
      <c r="BK122" s="168">
        <f t="shared" ref="BK122:BK131" si="14">ROUND(L122*K122,3)</f>
        <v>0</v>
      </c>
      <c r="BL122" s="13" t="s">
        <v>183</v>
      </c>
      <c r="BM122" s="13" t="s">
        <v>411</v>
      </c>
    </row>
    <row r="123" spans="2:65" s="1" customFormat="1" ht="31.5" customHeight="1">
      <c r="B123" s="30"/>
      <c r="C123" s="169" t="s">
        <v>165</v>
      </c>
      <c r="D123" s="169" t="s">
        <v>180</v>
      </c>
      <c r="E123" s="170" t="s">
        <v>412</v>
      </c>
      <c r="F123" s="237" t="s">
        <v>413</v>
      </c>
      <c r="G123" s="238"/>
      <c r="H123" s="238"/>
      <c r="I123" s="238"/>
      <c r="J123" s="171" t="s">
        <v>205</v>
      </c>
      <c r="K123" s="172">
        <v>34</v>
      </c>
      <c r="L123" s="239">
        <v>0</v>
      </c>
      <c r="M123" s="238"/>
      <c r="N123" s="240">
        <f t="shared" si="5"/>
        <v>0</v>
      </c>
      <c r="O123" s="238"/>
      <c r="P123" s="238"/>
      <c r="Q123" s="238"/>
      <c r="R123" s="32"/>
      <c r="T123" s="165" t="s">
        <v>18</v>
      </c>
      <c r="U123" s="39" t="s">
        <v>41</v>
      </c>
      <c r="V123" s="31"/>
      <c r="W123" s="166">
        <f t="shared" si="6"/>
        <v>0</v>
      </c>
      <c r="X123" s="166">
        <v>2.0000000000000002E-5</v>
      </c>
      <c r="Y123" s="166">
        <f t="shared" si="7"/>
        <v>6.8000000000000005E-4</v>
      </c>
      <c r="Z123" s="166">
        <v>0</v>
      </c>
      <c r="AA123" s="167">
        <f t="shared" si="8"/>
        <v>0</v>
      </c>
      <c r="AR123" s="13" t="s">
        <v>183</v>
      </c>
      <c r="AT123" s="13" t="s">
        <v>180</v>
      </c>
      <c r="AU123" s="13" t="s">
        <v>137</v>
      </c>
      <c r="AY123" s="13" t="s">
        <v>158</v>
      </c>
      <c r="BE123" s="105">
        <f t="shared" si="9"/>
        <v>0</v>
      </c>
      <c r="BF123" s="105">
        <f t="shared" si="10"/>
        <v>0</v>
      </c>
      <c r="BG123" s="105">
        <f t="shared" si="11"/>
        <v>0</v>
      </c>
      <c r="BH123" s="105">
        <f t="shared" si="12"/>
        <v>0</v>
      </c>
      <c r="BI123" s="105">
        <f t="shared" si="13"/>
        <v>0</v>
      </c>
      <c r="BJ123" s="13" t="s">
        <v>137</v>
      </c>
      <c r="BK123" s="168">
        <f t="shared" si="14"/>
        <v>0</v>
      </c>
      <c r="BL123" s="13" t="s">
        <v>183</v>
      </c>
      <c r="BM123" s="13" t="s">
        <v>414</v>
      </c>
    </row>
    <row r="124" spans="2:65" s="1" customFormat="1" ht="22.5" customHeight="1">
      <c r="B124" s="30"/>
      <c r="C124" s="161" t="s">
        <v>353</v>
      </c>
      <c r="D124" s="161" t="s">
        <v>160</v>
      </c>
      <c r="E124" s="162" t="s">
        <v>415</v>
      </c>
      <c r="F124" s="241" t="s">
        <v>416</v>
      </c>
      <c r="G124" s="242"/>
      <c r="H124" s="242"/>
      <c r="I124" s="242"/>
      <c r="J124" s="163" t="s">
        <v>205</v>
      </c>
      <c r="K124" s="164">
        <v>34</v>
      </c>
      <c r="L124" s="243">
        <v>0</v>
      </c>
      <c r="M124" s="242"/>
      <c r="N124" s="244">
        <f t="shared" si="5"/>
        <v>0</v>
      </c>
      <c r="O124" s="238"/>
      <c r="P124" s="238"/>
      <c r="Q124" s="238"/>
      <c r="R124" s="32"/>
      <c r="T124" s="165" t="s">
        <v>18</v>
      </c>
      <c r="U124" s="39" t="s">
        <v>41</v>
      </c>
      <c r="V124" s="31"/>
      <c r="W124" s="166">
        <f t="shared" si="6"/>
        <v>0</v>
      </c>
      <c r="X124" s="166">
        <v>2.0000000000000001E-4</v>
      </c>
      <c r="Y124" s="166">
        <f t="shared" si="7"/>
        <v>6.8000000000000005E-3</v>
      </c>
      <c r="Z124" s="166">
        <v>0</v>
      </c>
      <c r="AA124" s="167">
        <f t="shared" si="8"/>
        <v>0</v>
      </c>
      <c r="AR124" s="13" t="s">
        <v>164</v>
      </c>
      <c r="AT124" s="13" t="s">
        <v>160</v>
      </c>
      <c r="AU124" s="13" t="s">
        <v>137</v>
      </c>
      <c r="AY124" s="13" t="s">
        <v>158</v>
      </c>
      <c r="BE124" s="105">
        <f t="shared" si="9"/>
        <v>0</v>
      </c>
      <c r="BF124" s="105">
        <f t="shared" si="10"/>
        <v>0</v>
      </c>
      <c r="BG124" s="105">
        <f t="shared" si="11"/>
        <v>0</v>
      </c>
      <c r="BH124" s="105">
        <f t="shared" si="12"/>
        <v>0</v>
      </c>
      <c r="BI124" s="105">
        <f t="shared" si="13"/>
        <v>0</v>
      </c>
      <c r="BJ124" s="13" t="s">
        <v>137</v>
      </c>
      <c r="BK124" s="168">
        <f t="shared" si="14"/>
        <v>0</v>
      </c>
      <c r="BL124" s="13" t="s">
        <v>165</v>
      </c>
      <c r="BM124" s="13" t="s">
        <v>417</v>
      </c>
    </row>
    <row r="125" spans="2:65" s="1" customFormat="1" ht="31.5" customHeight="1">
      <c r="B125" s="30"/>
      <c r="C125" s="169" t="s">
        <v>137</v>
      </c>
      <c r="D125" s="169" t="s">
        <v>180</v>
      </c>
      <c r="E125" s="170" t="s">
        <v>418</v>
      </c>
      <c r="F125" s="237" t="s">
        <v>419</v>
      </c>
      <c r="G125" s="238"/>
      <c r="H125" s="238"/>
      <c r="I125" s="238"/>
      <c r="J125" s="171" t="s">
        <v>205</v>
      </c>
      <c r="K125" s="172">
        <v>68</v>
      </c>
      <c r="L125" s="239">
        <v>0</v>
      </c>
      <c r="M125" s="238"/>
      <c r="N125" s="240">
        <f t="shared" si="5"/>
        <v>0</v>
      </c>
      <c r="O125" s="238"/>
      <c r="P125" s="238"/>
      <c r="Q125" s="238"/>
      <c r="R125" s="32"/>
      <c r="T125" s="165" t="s">
        <v>18</v>
      </c>
      <c r="U125" s="39" t="s">
        <v>41</v>
      </c>
      <c r="V125" s="31"/>
      <c r="W125" s="166">
        <f t="shared" si="6"/>
        <v>0</v>
      </c>
      <c r="X125" s="166">
        <v>2.0000000000000002E-5</v>
      </c>
      <c r="Y125" s="166">
        <f t="shared" si="7"/>
        <v>1.3600000000000001E-3</v>
      </c>
      <c r="Z125" s="166">
        <v>0</v>
      </c>
      <c r="AA125" s="167">
        <f t="shared" si="8"/>
        <v>0</v>
      </c>
      <c r="AR125" s="13" t="s">
        <v>183</v>
      </c>
      <c r="AT125" s="13" t="s">
        <v>180</v>
      </c>
      <c r="AU125" s="13" t="s">
        <v>137</v>
      </c>
      <c r="AY125" s="13" t="s">
        <v>158</v>
      </c>
      <c r="BE125" s="105">
        <f t="shared" si="9"/>
        <v>0</v>
      </c>
      <c r="BF125" s="105">
        <f t="shared" si="10"/>
        <v>0</v>
      </c>
      <c r="BG125" s="105">
        <f t="shared" si="11"/>
        <v>0</v>
      </c>
      <c r="BH125" s="105">
        <f t="shared" si="12"/>
        <v>0</v>
      </c>
      <c r="BI125" s="105">
        <f t="shared" si="13"/>
        <v>0</v>
      </c>
      <c r="BJ125" s="13" t="s">
        <v>137</v>
      </c>
      <c r="BK125" s="168">
        <f t="shared" si="14"/>
        <v>0</v>
      </c>
      <c r="BL125" s="13" t="s">
        <v>183</v>
      </c>
      <c r="BM125" s="13" t="s">
        <v>420</v>
      </c>
    </row>
    <row r="126" spans="2:65" s="1" customFormat="1" ht="22.5" customHeight="1">
      <c r="B126" s="30"/>
      <c r="C126" s="161" t="s">
        <v>349</v>
      </c>
      <c r="D126" s="161" t="s">
        <v>160</v>
      </c>
      <c r="E126" s="162" t="s">
        <v>421</v>
      </c>
      <c r="F126" s="241" t="s">
        <v>422</v>
      </c>
      <c r="G126" s="242"/>
      <c r="H126" s="242"/>
      <c r="I126" s="242"/>
      <c r="J126" s="163" t="s">
        <v>205</v>
      </c>
      <c r="K126" s="164">
        <v>68</v>
      </c>
      <c r="L126" s="243">
        <v>0</v>
      </c>
      <c r="M126" s="242"/>
      <c r="N126" s="244">
        <f t="shared" si="5"/>
        <v>0</v>
      </c>
      <c r="O126" s="238"/>
      <c r="P126" s="238"/>
      <c r="Q126" s="238"/>
      <c r="R126" s="32"/>
      <c r="T126" s="165" t="s">
        <v>18</v>
      </c>
      <c r="U126" s="39" t="s">
        <v>41</v>
      </c>
      <c r="V126" s="31"/>
      <c r="W126" s="166">
        <f t="shared" si="6"/>
        <v>0</v>
      </c>
      <c r="X126" s="166">
        <v>2.0000000000000001E-4</v>
      </c>
      <c r="Y126" s="166">
        <f t="shared" si="7"/>
        <v>1.3600000000000001E-2</v>
      </c>
      <c r="Z126" s="166">
        <v>0</v>
      </c>
      <c r="AA126" s="167">
        <f t="shared" si="8"/>
        <v>0</v>
      </c>
      <c r="AR126" s="13" t="s">
        <v>164</v>
      </c>
      <c r="AT126" s="13" t="s">
        <v>160</v>
      </c>
      <c r="AU126" s="13" t="s">
        <v>137</v>
      </c>
      <c r="AY126" s="13" t="s">
        <v>158</v>
      </c>
      <c r="BE126" s="105">
        <f t="shared" si="9"/>
        <v>0</v>
      </c>
      <c r="BF126" s="105">
        <f t="shared" si="10"/>
        <v>0</v>
      </c>
      <c r="BG126" s="105">
        <f t="shared" si="11"/>
        <v>0</v>
      </c>
      <c r="BH126" s="105">
        <f t="shared" si="12"/>
        <v>0</v>
      </c>
      <c r="BI126" s="105">
        <f t="shared" si="13"/>
        <v>0</v>
      </c>
      <c r="BJ126" s="13" t="s">
        <v>137</v>
      </c>
      <c r="BK126" s="168">
        <f t="shared" si="14"/>
        <v>0</v>
      </c>
      <c r="BL126" s="13" t="s">
        <v>165</v>
      </c>
      <c r="BM126" s="13" t="s">
        <v>423</v>
      </c>
    </row>
    <row r="127" spans="2:65" s="1" customFormat="1" ht="31.5" customHeight="1">
      <c r="B127" s="30"/>
      <c r="C127" s="169" t="s">
        <v>357</v>
      </c>
      <c r="D127" s="169" t="s">
        <v>180</v>
      </c>
      <c r="E127" s="170" t="s">
        <v>424</v>
      </c>
      <c r="F127" s="237" t="s">
        <v>425</v>
      </c>
      <c r="G127" s="238"/>
      <c r="H127" s="238"/>
      <c r="I127" s="238"/>
      <c r="J127" s="171" t="s">
        <v>205</v>
      </c>
      <c r="K127" s="172">
        <v>25</v>
      </c>
      <c r="L127" s="239">
        <v>0</v>
      </c>
      <c r="M127" s="238"/>
      <c r="N127" s="240">
        <f t="shared" si="5"/>
        <v>0</v>
      </c>
      <c r="O127" s="238"/>
      <c r="P127" s="238"/>
      <c r="Q127" s="238"/>
      <c r="R127" s="32"/>
      <c r="T127" s="165" t="s">
        <v>18</v>
      </c>
      <c r="U127" s="39" t="s">
        <v>41</v>
      </c>
      <c r="V127" s="31"/>
      <c r="W127" s="166">
        <f t="shared" si="6"/>
        <v>0</v>
      </c>
      <c r="X127" s="166">
        <v>4.0000000000000003E-5</v>
      </c>
      <c r="Y127" s="166">
        <f t="shared" si="7"/>
        <v>1E-3</v>
      </c>
      <c r="Z127" s="166">
        <v>0</v>
      </c>
      <c r="AA127" s="167">
        <f t="shared" si="8"/>
        <v>0</v>
      </c>
      <c r="AR127" s="13" t="s">
        <v>183</v>
      </c>
      <c r="AT127" s="13" t="s">
        <v>180</v>
      </c>
      <c r="AU127" s="13" t="s">
        <v>137</v>
      </c>
      <c r="AY127" s="13" t="s">
        <v>158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3" t="s">
        <v>137</v>
      </c>
      <c r="BK127" s="168">
        <f t="shared" si="14"/>
        <v>0</v>
      </c>
      <c r="BL127" s="13" t="s">
        <v>183</v>
      </c>
      <c r="BM127" s="13" t="s">
        <v>426</v>
      </c>
    </row>
    <row r="128" spans="2:65" s="1" customFormat="1" ht="22.5" customHeight="1">
      <c r="B128" s="30"/>
      <c r="C128" s="161" t="s">
        <v>327</v>
      </c>
      <c r="D128" s="161" t="s">
        <v>160</v>
      </c>
      <c r="E128" s="162" t="s">
        <v>427</v>
      </c>
      <c r="F128" s="241" t="s">
        <v>428</v>
      </c>
      <c r="G128" s="242"/>
      <c r="H128" s="242"/>
      <c r="I128" s="242"/>
      <c r="J128" s="163" t="s">
        <v>205</v>
      </c>
      <c r="K128" s="164">
        <v>25</v>
      </c>
      <c r="L128" s="243">
        <v>0</v>
      </c>
      <c r="M128" s="242"/>
      <c r="N128" s="244">
        <f t="shared" si="5"/>
        <v>0</v>
      </c>
      <c r="O128" s="238"/>
      <c r="P128" s="238"/>
      <c r="Q128" s="238"/>
      <c r="R128" s="32"/>
      <c r="T128" s="165" t="s">
        <v>18</v>
      </c>
      <c r="U128" s="39" t="s">
        <v>41</v>
      </c>
      <c r="V128" s="31"/>
      <c r="W128" s="166">
        <f t="shared" si="6"/>
        <v>0</v>
      </c>
      <c r="X128" s="166">
        <v>2.0000000000000001E-4</v>
      </c>
      <c r="Y128" s="166">
        <f t="shared" si="7"/>
        <v>5.0000000000000001E-3</v>
      </c>
      <c r="Z128" s="166">
        <v>0</v>
      </c>
      <c r="AA128" s="167">
        <f t="shared" si="8"/>
        <v>0</v>
      </c>
      <c r="AR128" s="13" t="s">
        <v>164</v>
      </c>
      <c r="AT128" s="13" t="s">
        <v>160</v>
      </c>
      <c r="AU128" s="13" t="s">
        <v>137</v>
      </c>
      <c r="AY128" s="13" t="s">
        <v>158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3" t="s">
        <v>137</v>
      </c>
      <c r="BK128" s="168">
        <f t="shared" si="14"/>
        <v>0</v>
      </c>
      <c r="BL128" s="13" t="s">
        <v>165</v>
      </c>
      <c r="BM128" s="13" t="s">
        <v>429</v>
      </c>
    </row>
    <row r="129" spans="2:65" s="1" customFormat="1" ht="22.5" customHeight="1">
      <c r="B129" s="30"/>
      <c r="C129" s="161" t="s">
        <v>164</v>
      </c>
      <c r="D129" s="161" t="s">
        <v>160</v>
      </c>
      <c r="E129" s="162" t="s">
        <v>430</v>
      </c>
      <c r="F129" s="241" t="s">
        <v>431</v>
      </c>
      <c r="G129" s="242"/>
      <c r="H129" s="242"/>
      <c r="I129" s="242"/>
      <c r="J129" s="163" t="s">
        <v>205</v>
      </c>
      <c r="K129" s="164">
        <v>127</v>
      </c>
      <c r="L129" s="243">
        <v>0</v>
      </c>
      <c r="M129" s="242"/>
      <c r="N129" s="244">
        <f t="shared" si="5"/>
        <v>0</v>
      </c>
      <c r="O129" s="238"/>
      <c r="P129" s="238"/>
      <c r="Q129" s="238"/>
      <c r="R129" s="32"/>
      <c r="T129" s="165" t="s">
        <v>18</v>
      </c>
      <c r="U129" s="39" t="s">
        <v>41</v>
      </c>
      <c r="V129" s="31"/>
      <c r="W129" s="166">
        <f t="shared" si="6"/>
        <v>0</v>
      </c>
      <c r="X129" s="166">
        <v>1E-4</v>
      </c>
      <c r="Y129" s="166">
        <f t="shared" si="7"/>
        <v>1.2700000000000001E-2</v>
      </c>
      <c r="Z129" s="166">
        <v>0</v>
      </c>
      <c r="AA129" s="167">
        <f t="shared" si="8"/>
        <v>0</v>
      </c>
      <c r="AR129" s="13" t="s">
        <v>164</v>
      </c>
      <c r="AT129" s="13" t="s">
        <v>160</v>
      </c>
      <c r="AU129" s="13" t="s">
        <v>137</v>
      </c>
      <c r="AY129" s="13" t="s">
        <v>158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3" t="s">
        <v>137</v>
      </c>
      <c r="BK129" s="168">
        <f t="shared" si="14"/>
        <v>0</v>
      </c>
      <c r="BL129" s="13" t="s">
        <v>165</v>
      </c>
      <c r="BM129" s="13" t="s">
        <v>432</v>
      </c>
    </row>
    <row r="130" spans="2:65" s="1" customFormat="1" ht="31.5" customHeight="1">
      <c r="B130" s="30"/>
      <c r="C130" s="169" t="s">
        <v>433</v>
      </c>
      <c r="D130" s="169" t="s">
        <v>180</v>
      </c>
      <c r="E130" s="170" t="s">
        <v>385</v>
      </c>
      <c r="F130" s="237" t="s">
        <v>386</v>
      </c>
      <c r="G130" s="238"/>
      <c r="H130" s="238"/>
      <c r="I130" s="238"/>
      <c r="J130" s="171" t="s">
        <v>192</v>
      </c>
      <c r="K130" s="173">
        <v>0</v>
      </c>
      <c r="L130" s="239">
        <v>0</v>
      </c>
      <c r="M130" s="238"/>
      <c r="N130" s="240">
        <f t="shared" si="5"/>
        <v>0</v>
      </c>
      <c r="O130" s="238"/>
      <c r="P130" s="238"/>
      <c r="Q130" s="238"/>
      <c r="R130" s="32"/>
      <c r="T130" s="165" t="s">
        <v>18</v>
      </c>
      <c r="U130" s="39" t="s">
        <v>41</v>
      </c>
      <c r="V130" s="31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3" t="s">
        <v>183</v>
      </c>
      <c r="AT130" s="13" t="s">
        <v>180</v>
      </c>
      <c r="AU130" s="13" t="s">
        <v>137</v>
      </c>
      <c r="AY130" s="13" t="s">
        <v>158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3" t="s">
        <v>137</v>
      </c>
      <c r="BK130" s="168">
        <f t="shared" si="14"/>
        <v>0</v>
      </c>
      <c r="BL130" s="13" t="s">
        <v>183</v>
      </c>
      <c r="BM130" s="13" t="s">
        <v>434</v>
      </c>
    </row>
    <row r="131" spans="2:65" s="1" customFormat="1" ht="31.5" customHeight="1">
      <c r="B131" s="30"/>
      <c r="C131" s="169" t="s">
        <v>367</v>
      </c>
      <c r="D131" s="169" t="s">
        <v>180</v>
      </c>
      <c r="E131" s="170" t="s">
        <v>389</v>
      </c>
      <c r="F131" s="237" t="s">
        <v>390</v>
      </c>
      <c r="G131" s="238"/>
      <c r="H131" s="238"/>
      <c r="I131" s="238"/>
      <c r="J131" s="171" t="s">
        <v>192</v>
      </c>
      <c r="K131" s="173">
        <v>0</v>
      </c>
      <c r="L131" s="239">
        <v>0</v>
      </c>
      <c r="M131" s="238"/>
      <c r="N131" s="240">
        <f t="shared" si="5"/>
        <v>0</v>
      </c>
      <c r="O131" s="238"/>
      <c r="P131" s="238"/>
      <c r="Q131" s="238"/>
      <c r="R131" s="32"/>
      <c r="T131" s="165" t="s">
        <v>18</v>
      </c>
      <c r="U131" s="39" t="s">
        <v>41</v>
      </c>
      <c r="V131" s="31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3" t="s">
        <v>183</v>
      </c>
      <c r="AT131" s="13" t="s">
        <v>180</v>
      </c>
      <c r="AU131" s="13" t="s">
        <v>137</v>
      </c>
      <c r="AY131" s="13" t="s">
        <v>158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3" t="s">
        <v>137</v>
      </c>
      <c r="BK131" s="168">
        <f t="shared" si="14"/>
        <v>0</v>
      </c>
      <c r="BL131" s="13" t="s">
        <v>183</v>
      </c>
      <c r="BM131" s="13" t="s">
        <v>435</v>
      </c>
    </row>
    <row r="132" spans="2:65" s="9" customFormat="1" ht="37.35" customHeight="1">
      <c r="B132" s="150"/>
      <c r="C132" s="151"/>
      <c r="D132" s="152" t="s">
        <v>132</v>
      </c>
      <c r="E132" s="152"/>
      <c r="F132" s="152"/>
      <c r="G132" s="152"/>
      <c r="H132" s="152"/>
      <c r="I132" s="152"/>
      <c r="J132" s="152"/>
      <c r="K132" s="152"/>
      <c r="L132" s="152"/>
      <c r="M132" s="152"/>
      <c r="N132" s="245">
        <f>BK132</f>
        <v>0</v>
      </c>
      <c r="O132" s="246"/>
      <c r="P132" s="246"/>
      <c r="Q132" s="246"/>
      <c r="R132" s="153"/>
      <c r="T132" s="154"/>
      <c r="U132" s="151"/>
      <c r="V132" s="151"/>
      <c r="W132" s="155">
        <f>W133</f>
        <v>0</v>
      </c>
      <c r="X132" s="151"/>
      <c r="Y132" s="155">
        <f>Y133</f>
        <v>0</v>
      </c>
      <c r="Z132" s="151"/>
      <c r="AA132" s="156">
        <f>AA133</f>
        <v>0</v>
      </c>
      <c r="AR132" s="157" t="s">
        <v>165</v>
      </c>
      <c r="AT132" s="158" t="s">
        <v>73</v>
      </c>
      <c r="AU132" s="158" t="s">
        <v>74</v>
      </c>
      <c r="AY132" s="157" t="s">
        <v>158</v>
      </c>
      <c r="BK132" s="159">
        <f>BK133</f>
        <v>0</v>
      </c>
    </row>
    <row r="133" spans="2:65" s="1" customFormat="1" ht="22.5" customHeight="1">
      <c r="B133" s="30"/>
      <c r="C133" s="169" t="s">
        <v>81</v>
      </c>
      <c r="D133" s="169" t="s">
        <v>180</v>
      </c>
      <c r="E133" s="170" t="s">
        <v>401</v>
      </c>
      <c r="F133" s="237" t="s">
        <v>436</v>
      </c>
      <c r="G133" s="238"/>
      <c r="H133" s="238"/>
      <c r="I133" s="238"/>
      <c r="J133" s="171" t="s">
        <v>403</v>
      </c>
      <c r="K133" s="172">
        <v>10</v>
      </c>
      <c r="L133" s="239">
        <v>0</v>
      </c>
      <c r="M133" s="238"/>
      <c r="N133" s="240">
        <f>ROUND(L133*K133,3)</f>
        <v>0</v>
      </c>
      <c r="O133" s="238"/>
      <c r="P133" s="238"/>
      <c r="Q133" s="238"/>
      <c r="R133" s="32"/>
      <c r="T133" s="165" t="s">
        <v>18</v>
      </c>
      <c r="U133" s="39" t="s">
        <v>41</v>
      </c>
      <c r="V133" s="31"/>
      <c r="W133" s="166">
        <f>V133*K133</f>
        <v>0</v>
      </c>
      <c r="X133" s="166">
        <v>0</v>
      </c>
      <c r="Y133" s="166">
        <f>X133*K133</f>
        <v>0</v>
      </c>
      <c r="Z133" s="166">
        <v>0</v>
      </c>
      <c r="AA133" s="167">
        <f>Z133*K133</f>
        <v>0</v>
      </c>
      <c r="AR133" s="13" t="s">
        <v>404</v>
      </c>
      <c r="AT133" s="13" t="s">
        <v>180</v>
      </c>
      <c r="AU133" s="13" t="s">
        <v>81</v>
      </c>
      <c r="AY133" s="13" t="s">
        <v>158</v>
      </c>
      <c r="BE133" s="105">
        <f>IF(U133="základná",N133,0)</f>
        <v>0</v>
      </c>
      <c r="BF133" s="105">
        <f>IF(U133="znížená",N133,0)</f>
        <v>0</v>
      </c>
      <c r="BG133" s="105">
        <f>IF(U133="zákl. prenesená",N133,0)</f>
        <v>0</v>
      </c>
      <c r="BH133" s="105">
        <f>IF(U133="zníž. prenesená",N133,0)</f>
        <v>0</v>
      </c>
      <c r="BI133" s="105">
        <f>IF(U133="nulová",N133,0)</f>
        <v>0</v>
      </c>
      <c r="BJ133" s="13" t="s">
        <v>137</v>
      </c>
      <c r="BK133" s="168">
        <f>ROUND(L133*K133,3)</f>
        <v>0</v>
      </c>
      <c r="BL133" s="13" t="s">
        <v>404</v>
      </c>
      <c r="BM133" s="13" t="s">
        <v>437</v>
      </c>
    </row>
    <row r="134" spans="2:65" s="1" customFormat="1" ht="49.95" customHeight="1">
      <c r="B134" s="30"/>
      <c r="C134" s="31"/>
      <c r="D134" s="152" t="s">
        <v>406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245">
        <f t="shared" ref="N134:N139" si="15">BK134</f>
        <v>0</v>
      </c>
      <c r="O134" s="246"/>
      <c r="P134" s="246"/>
      <c r="Q134" s="246"/>
      <c r="R134" s="32"/>
      <c r="T134" s="73"/>
      <c r="U134" s="31"/>
      <c r="V134" s="31"/>
      <c r="W134" s="31"/>
      <c r="X134" s="31"/>
      <c r="Y134" s="31"/>
      <c r="Z134" s="31"/>
      <c r="AA134" s="74"/>
      <c r="AT134" s="13" t="s">
        <v>73</v>
      </c>
      <c r="AU134" s="13" t="s">
        <v>74</v>
      </c>
      <c r="AY134" s="13" t="s">
        <v>407</v>
      </c>
      <c r="BK134" s="168">
        <f>SUM(BK135:BK139)</f>
        <v>0</v>
      </c>
    </row>
    <row r="135" spans="2:65" s="1" customFormat="1" ht="22.35" customHeight="1">
      <c r="B135" s="30"/>
      <c r="C135" s="174" t="s">
        <v>18</v>
      </c>
      <c r="D135" s="174" t="s">
        <v>180</v>
      </c>
      <c r="E135" s="175" t="s">
        <v>18</v>
      </c>
      <c r="F135" s="247" t="s">
        <v>18</v>
      </c>
      <c r="G135" s="248"/>
      <c r="H135" s="248"/>
      <c r="I135" s="248"/>
      <c r="J135" s="176" t="s">
        <v>18</v>
      </c>
      <c r="K135" s="173"/>
      <c r="L135" s="239"/>
      <c r="M135" s="238"/>
      <c r="N135" s="240">
        <f t="shared" si="15"/>
        <v>0</v>
      </c>
      <c r="O135" s="238"/>
      <c r="P135" s="238"/>
      <c r="Q135" s="238"/>
      <c r="R135" s="32"/>
      <c r="T135" s="165" t="s">
        <v>18</v>
      </c>
      <c r="U135" s="177" t="s">
        <v>41</v>
      </c>
      <c r="V135" s="31"/>
      <c r="W135" s="31"/>
      <c r="X135" s="31"/>
      <c r="Y135" s="31"/>
      <c r="Z135" s="31"/>
      <c r="AA135" s="74"/>
      <c r="AT135" s="13" t="s">
        <v>407</v>
      </c>
      <c r="AU135" s="13" t="s">
        <v>81</v>
      </c>
      <c r="AY135" s="13" t="s">
        <v>407</v>
      </c>
      <c r="BE135" s="105">
        <f>IF(U135="základná",N135,0)</f>
        <v>0</v>
      </c>
      <c r="BF135" s="105">
        <f>IF(U135="znížená",N135,0)</f>
        <v>0</v>
      </c>
      <c r="BG135" s="105">
        <f>IF(U135="zákl. prenesená",N135,0)</f>
        <v>0</v>
      </c>
      <c r="BH135" s="105">
        <f>IF(U135="zníž. prenesená",N135,0)</f>
        <v>0</v>
      </c>
      <c r="BI135" s="105">
        <f>IF(U135="nulová",N135,0)</f>
        <v>0</v>
      </c>
      <c r="BJ135" s="13" t="s">
        <v>137</v>
      </c>
      <c r="BK135" s="168">
        <f>L135*K135</f>
        <v>0</v>
      </c>
    </row>
    <row r="136" spans="2:65" s="1" customFormat="1" ht="22.35" customHeight="1">
      <c r="B136" s="30"/>
      <c r="C136" s="174" t="s">
        <v>18</v>
      </c>
      <c r="D136" s="174" t="s">
        <v>180</v>
      </c>
      <c r="E136" s="175" t="s">
        <v>18</v>
      </c>
      <c r="F136" s="247" t="s">
        <v>18</v>
      </c>
      <c r="G136" s="248"/>
      <c r="H136" s="248"/>
      <c r="I136" s="248"/>
      <c r="J136" s="176" t="s">
        <v>18</v>
      </c>
      <c r="K136" s="173"/>
      <c r="L136" s="239"/>
      <c r="M136" s="238"/>
      <c r="N136" s="240">
        <f t="shared" si="15"/>
        <v>0</v>
      </c>
      <c r="O136" s="238"/>
      <c r="P136" s="238"/>
      <c r="Q136" s="238"/>
      <c r="R136" s="32"/>
      <c r="T136" s="165" t="s">
        <v>18</v>
      </c>
      <c r="U136" s="177" t="s">
        <v>41</v>
      </c>
      <c r="V136" s="31"/>
      <c r="W136" s="31"/>
      <c r="X136" s="31"/>
      <c r="Y136" s="31"/>
      <c r="Z136" s="31"/>
      <c r="AA136" s="74"/>
      <c r="AT136" s="13" t="s">
        <v>407</v>
      </c>
      <c r="AU136" s="13" t="s">
        <v>81</v>
      </c>
      <c r="AY136" s="13" t="s">
        <v>407</v>
      </c>
      <c r="BE136" s="105">
        <f>IF(U136="základná",N136,0)</f>
        <v>0</v>
      </c>
      <c r="BF136" s="105">
        <f>IF(U136="znížená",N136,0)</f>
        <v>0</v>
      </c>
      <c r="BG136" s="105">
        <f>IF(U136="zákl. prenesená",N136,0)</f>
        <v>0</v>
      </c>
      <c r="BH136" s="105">
        <f>IF(U136="zníž. prenesená",N136,0)</f>
        <v>0</v>
      </c>
      <c r="BI136" s="105">
        <f>IF(U136="nulová",N136,0)</f>
        <v>0</v>
      </c>
      <c r="BJ136" s="13" t="s">
        <v>137</v>
      </c>
      <c r="BK136" s="168">
        <f>L136*K136</f>
        <v>0</v>
      </c>
    </row>
    <row r="137" spans="2:65" s="1" customFormat="1" ht="22.35" customHeight="1">
      <c r="B137" s="30"/>
      <c r="C137" s="174" t="s">
        <v>18</v>
      </c>
      <c r="D137" s="174" t="s">
        <v>180</v>
      </c>
      <c r="E137" s="175" t="s">
        <v>18</v>
      </c>
      <c r="F137" s="247" t="s">
        <v>18</v>
      </c>
      <c r="G137" s="248"/>
      <c r="H137" s="248"/>
      <c r="I137" s="248"/>
      <c r="J137" s="176" t="s">
        <v>18</v>
      </c>
      <c r="K137" s="173"/>
      <c r="L137" s="239"/>
      <c r="M137" s="238"/>
      <c r="N137" s="240">
        <f t="shared" si="15"/>
        <v>0</v>
      </c>
      <c r="O137" s="238"/>
      <c r="P137" s="238"/>
      <c r="Q137" s="238"/>
      <c r="R137" s="32"/>
      <c r="T137" s="165" t="s">
        <v>18</v>
      </c>
      <c r="U137" s="177" t="s">
        <v>41</v>
      </c>
      <c r="V137" s="31"/>
      <c r="W137" s="31"/>
      <c r="X137" s="31"/>
      <c r="Y137" s="31"/>
      <c r="Z137" s="31"/>
      <c r="AA137" s="74"/>
      <c r="AT137" s="13" t="s">
        <v>407</v>
      </c>
      <c r="AU137" s="13" t="s">
        <v>81</v>
      </c>
      <c r="AY137" s="13" t="s">
        <v>407</v>
      </c>
      <c r="BE137" s="105">
        <f>IF(U137="základná",N137,0)</f>
        <v>0</v>
      </c>
      <c r="BF137" s="105">
        <f>IF(U137="znížená",N137,0)</f>
        <v>0</v>
      </c>
      <c r="BG137" s="105">
        <f>IF(U137="zákl. prenesená",N137,0)</f>
        <v>0</v>
      </c>
      <c r="BH137" s="105">
        <f>IF(U137="zníž. prenesená",N137,0)</f>
        <v>0</v>
      </c>
      <c r="BI137" s="105">
        <f>IF(U137="nulová",N137,0)</f>
        <v>0</v>
      </c>
      <c r="BJ137" s="13" t="s">
        <v>137</v>
      </c>
      <c r="BK137" s="168">
        <f>L137*K137</f>
        <v>0</v>
      </c>
    </row>
    <row r="138" spans="2:65" s="1" customFormat="1" ht="22.35" customHeight="1">
      <c r="B138" s="30"/>
      <c r="C138" s="174" t="s">
        <v>18</v>
      </c>
      <c r="D138" s="174" t="s">
        <v>180</v>
      </c>
      <c r="E138" s="175" t="s">
        <v>18</v>
      </c>
      <c r="F138" s="247" t="s">
        <v>18</v>
      </c>
      <c r="G138" s="248"/>
      <c r="H138" s="248"/>
      <c r="I138" s="248"/>
      <c r="J138" s="176" t="s">
        <v>18</v>
      </c>
      <c r="K138" s="173"/>
      <c r="L138" s="239"/>
      <c r="M138" s="238"/>
      <c r="N138" s="240">
        <f t="shared" si="15"/>
        <v>0</v>
      </c>
      <c r="O138" s="238"/>
      <c r="P138" s="238"/>
      <c r="Q138" s="238"/>
      <c r="R138" s="32"/>
      <c r="T138" s="165" t="s">
        <v>18</v>
      </c>
      <c r="U138" s="177" t="s">
        <v>41</v>
      </c>
      <c r="V138" s="31"/>
      <c r="W138" s="31"/>
      <c r="X138" s="31"/>
      <c r="Y138" s="31"/>
      <c r="Z138" s="31"/>
      <c r="AA138" s="74"/>
      <c r="AT138" s="13" t="s">
        <v>407</v>
      </c>
      <c r="AU138" s="13" t="s">
        <v>81</v>
      </c>
      <c r="AY138" s="13" t="s">
        <v>407</v>
      </c>
      <c r="BE138" s="105">
        <f>IF(U138="základná",N138,0)</f>
        <v>0</v>
      </c>
      <c r="BF138" s="105">
        <f>IF(U138="znížená",N138,0)</f>
        <v>0</v>
      </c>
      <c r="BG138" s="105">
        <f>IF(U138="zákl. prenesená",N138,0)</f>
        <v>0</v>
      </c>
      <c r="BH138" s="105">
        <f>IF(U138="zníž. prenesená",N138,0)</f>
        <v>0</v>
      </c>
      <c r="BI138" s="105">
        <f>IF(U138="nulová",N138,0)</f>
        <v>0</v>
      </c>
      <c r="BJ138" s="13" t="s">
        <v>137</v>
      </c>
      <c r="BK138" s="168">
        <f>L138*K138</f>
        <v>0</v>
      </c>
    </row>
    <row r="139" spans="2:65" s="1" customFormat="1" ht="22.35" customHeight="1">
      <c r="B139" s="30"/>
      <c r="C139" s="174" t="s">
        <v>18</v>
      </c>
      <c r="D139" s="174" t="s">
        <v>180</v>
      </c>
      <c r="E139" s="175" t="s">
        <v>18</v>
      </c>
      <c r="F139" s="247" t="s">
        <v>18</v>
      </c>
      <c r="G139" s="248"/>
      <c r="H139" s="248"/>
      <c r="I139" s="248"/>
      <c r="J139" s="176" t="s">
        <v>18</v>
      </c>
      <c r="K139" s="173"/>
      <c r="L139" s="239"/>
      <c r="M139" s="238"/>
      <c r="N139" s="240">
        <f t="shared" si="15"/>
        <v>0</v>
      </c>
      <c r="O139" s="238"/>
      <c r="P139" s="238"/>
      <c r="Q139" s="238"/>
      <c r="R139" s="32"/>
      <c r="T139" s="165" t="s">
        <v>18</v>
      </c>
      <c r="U139" s="177" t="s">
        <v>41</v>
      </c>
      <c r="V139" s="51"/>
      <c r="W139" s="51"/>
      <c r="X139" s="51"/>
      <c r="Y139" s="51"/>
      <c r="Z139" s="51"/>
      <c r="AA139" s="53"/>
      <c r="AT139" s="13" t="s">
        <v>407</v>
      </c>
      <c r="AU139" s="13" t="s">
        <v>81</v>
      </c>
      <c r="AY139" s="13" t="s">
        <v>407</v>
      </c>
      <c r="BE139" s="105">
        <f>IF(U139="základná",N139,0)</f>
        <v>0</v>
      </c>
      <c r="BF139" s="105">
        <f>IF(U139="znížená",N139,0)</f>
        <v>0</v>
      </c>
      <c r="BG139" s="105">
        <f>IF(U139="zákl. prenesená",N139,0)</f>
        <v>0</v>
      </c>
      <c r="BH139" s="105">
        <f>IF(U139="zníž. prenesená",N139,0)</f>
        <v>0</v>
      </c>
      <c r="BI139" s="105">
        <f>IF(U139="nulová",N139,0)</f>
        <v>0</v>
      </c>
      <c r="BJ139" s="13" t="s">
        <v>137</v>
      </c>
      <c r="BK139" s="168">
        <f>L139*K139</f>
        <v>0</v>
      </c>
    </row>
    <row r="140" spans="2:65" s="1" customFormat="1" ht="6.9" customHeight="1"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6"/>
    </row>
  </sheetData>
  <sheetProtection password="CC35" sheet="1" objects="1" scenarios="1" formatColumns="0" formatRows="0" sort="0" autoFilter="0"/>
  <mergeCells count="11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39:I139"/>
    <mergeCell ref="L139:M139"/>
    <mergeCell ref="N139:Q139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N132:Q132"/>
    <mergeCell ref="N134:Q134"/>
    <mergeCell ref="H1:K1"/>
    <mergeCell ref="S2:AC2"/>
    <mergeCell ref="F137:I137"/>
    <mergeCell ref="L137:M137"/>
    <mergeCell ref="N137:Q137"/>
    <mergeCell ref="F138:I138"/>
    <mergeCell ref="L138:M138"/>
    <mergeCell ref="N138:Q13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</mergeCells>
  <dataValidations count="2">
    <dataValidation type="list" allowBlank="1" showInputMessage="1" showErrorMessage="1" error="Povolené sú hodnoty K a M." sqref="D135:D140">
      <formula1>"K,M"</formula1>
    </dataValidation>
    <dataValidation type="list" allowBlank="1" showInputMessage="1" showErrorMessage="1" error="Povolené sú hodnoty základná, znížená, nulová." sqref="U135:U140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8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0"/>
  <sheetViews>
    <sheetView showGridLines="0" workbookViewId="0">
      <pane ySplit="1" topLeftCell="A43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83"/>
      <c r="B1" s="181"/>
      <c r="C1" s="181"/>
      <c r="D1" s="182" t="s">
        <v>1</v>
      </c>
      <c r="E1" s="181"/>
      <c r="F1" s="179" t="s">
        <v>672</v>
      </c>
      <c r="G1" s="179"/>
      <c r="H1" s="228" t="s">
        <v>673</v>
      </c>
      <c r="I1" s="228"/>
      <c r="J1" s="228"/>
      <c r="K1" s="228"/>
      <c r="L1" s="179" t="s">
        <v>674</v>
      </c>
      <c r="M1" s="181"/>
      <c r="N1" s="181"/>
      <c r="O1" s="182" t="s">
        <v>116</v>
      </c>
      <c r="P1" s="181"/>
      <c r="Q1" s="181"/>
      <c r="R1" s="181"/>
      <c r="S1" s="179" t="s">
        <v>675</v>
      </c>
      <c r="T1" s="179"/>
      <c r="U1" s="183"/>
      <c r="V1" s="18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" customHeight="1">
      <c r="C2" s="216" t="s">
        <v>5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185" t="s">
        <v>6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13" t="s">
        <v>88</v>
      </c>
    </row>
    <row r="3" spans="1:6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" customHeight="1">
      <c r="B4" s="17"/>
      <c r="C4" s="192" t="s">
        <v>117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19"/>
      <c r="T4" s="20" t="s">
        <v>10</v>
      </c>
      <c r="AT4" s="13" t="s">
        <v>4</v>
      </c>
    </row>
    <row r="5" spans="1:66" ht="6.9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>
      <c r="B6" s="17"/>
      <c r="C6" s="18"/>
      <c r="D6" s="25" t="s">
        <v>15</v>
      </c>
      <c r="E6" s="18"/>
      <c r="F6" s="250" t="str">
        <f>'Rekapitulácia stavby'!K6</f>
        <v>Centrum voľného času Spektrum, ul. K. Novackého, Prievidza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18"/>
      <c r="R6" s="19"/>
    </row>
    <row r="7" spans="1:66" s="1" customFormat="1" ht="32.85" customHeight="1">
      <c r="B7" s="30"/>
      <c r="C7" s="31"/>
      <c r="D7" s="24" t="s">
        <v>118</v>
      </c>
      <c r="E7" s="31"/>
      <c r="F7" s="222" t="s">
        <v>438</v>
      </c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31"/>
      <c r="R7" s="32"/>
    </row>
    <row r="8" spans="1:66" s="1" customFormat="1" ht="14.4" customHeight="1">
      <c r="B8" s="30"/>
      <c r="C8" s="31"/>
      <c r="D8" s="25" t="s">
        <v>17</v>
      </c>
      <c r="E8" s="31"/>
      <c r="F8" s="23" t="s">
        <v>18</v>
      </c>
      <c r="G8" s="31"/>
      <c r="H8" s="31"/>
      <c r="I8" s="31"/>
      <c r="J8" s="31"/>
      <c r="K8" s="31"/>
      <c r="L8" s="31"/>
      <c r="M8" s="25" t="s">
        <v>19</v>
      </c>
      <c r="N8" s="31"/>
      <c r="O8" s="23" t="s">
        <v>18</v>
      </c>
      <c r="P8" s="31"/>
      <c r="Q8" s="31"/>
      <c r="R8" s="32"/>
    </row>
    <row r="9" spans="1:66" s="1" customFormat="1" ht="14.4" customHeight="1">
      <c r="B9" s="30"/>
      <c r="C9" s="31"/>
      <c r="D9" s="25" t="s">
        <v>20</v>
      </c>
      <c r="E9" s="31"/>
      <c r="F9" s="23" t="s">
        <v>21</v>
      </c>
      <c r="G9" s="31"/>
      <c r="H9" s="31"/>
      <c r="I9" s="31"/>
      <c r="J9" s="31"/>
      <c r="K9" s="31"/>
      <c r="L9" s="31"/>
      <c r="M9" s="25" t="s">
        <v>22</v>
      </c>
      <c r="N9" s="31"/>
      <c r="O9" s="264" t="str">
        <f>'Rekapitulácia stavby'!AN8</f>
        <v>12. 2. 2017</v>
      </c>
      <c r="P9" s="188"/>
      <c r="Q9" s="31"/>
      <c r="R9" s="32"/>
    </row>
    <row r="10" spans="1:66" s="1" customFormat="1" ht="10.9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" customHeight="1">
      <c r="B11" s="30"/>
      <c r="C11" s="31"/>
      <c r="D11" s="25" t="s">
        <v>24</v>
      </c>
      <c r="E11" s="31"/>
      <c r="F11" s="31"/>
      <c r="G11" s="31"/>
      <c r="H11" s="31"/>
      <c r="I11" s="31"/>
      <c r="J11" s="31"/>
      <c r="K11" s="31"/>
      <c r="L11" s="31"/>
      <c r="M11" s="25" t="s">
        <v>25</v>
      </c>
      <c r="N11" s="31"/>
      <c r="O11" s="221" t="str">
        <f>IF('Rekapitulácia stavby'!AN10="","",'Rekapitulácia stavby'!AN10)</f>
        <v/>
      </c>
      <c r="P11" s="188"/>
      <c r="Q11" s="31"/>
      <c r="R11" s="32"/>
    </row>
    <row r="12" spans="1:66" s="1" customFormat="1" ht="18" customHeight="1">
      <c r="B12" s="30"/>
      <c r="C12" s="31"/>
      <c r="D12" s="31"/>
      <c r="E12" s="23" t="str">
        <f>IF('Rekapitulácia stavby'!E11="","",'Rekapitulácia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27</v>
      </c>
      <c r="N12" s="31"/>
      <c r="O12" s="221" t="str">
        <f>IF('Rekapitulácia stavby'!AN11="","",'Rekapitulácia stavby'!AN11)</f>
        <v/>
      </c>
      <c r="P12" s="188"/>
      <c r="Q12" s="31"/>
      <c r="R12" s="32"/>
    </row>
    <row r="13" spans="1:66" s="1" customFormat="1" ht="6.9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" customHeight="1">
      <c r="B14" s="30"/>
      <c r="C14" s="31"/>
      <c r="D14" s="25" t="s">
        <v>28</v>
      </c>
      <c r="E14" s="31"/>
      <c r="F14" s="31"/>
      <c r="G14" s="31"/>
      <c r="H14" s="31"/>
      <c r="I14" s="31"/>
      <c r="J14" s="31"/>
      <c r="K14" s="31"/>
      <c r="L14" s="31"/>
      <c r="M14" s="25" t="s">
        <v>25</v>
      </c>
      <c r="N14" s="31"/>
      <c r="O14" s="265" t="str">
        <f>IF('Rekapitulácia stavby'!AN13="","",'Rekapitulácia stavby'!AN13)</f>
        <v/>
      </c>
      <c r="P14" s="188"/>
      <c r="Q14" s="31"/>
      <c r="R14" s="32"/>
    </row>
    <row r="15" spans="1:66" s="1" customFormat="1" ht="18" customHeight="1">
      <c r="B15" s="30"/>
      <c r="C15" s="31"/>
      <c r="D15" s="31"/>
      <c r="E15" s="265" t="str">
        <f>IF('Rekapitulácia stavby'!E14="","",'Rekapitulácia stavby'!E14)</f>
        <v>Vyplň údaj</v>
      </c>
      <c r="F15" s="188"/>
      <c r="G15" s="188"/>
      <c r="H15" s="188"/>
      <c r="I15" s="188"/>
      <c r="J15" s="188"/>
      <c r="K15" s="188"/>
      <c r="L15" s="188"/>
      <c r="M15" s="25" t="s">
        <v>27</v>
      </c>
      <c r="N15" s="31"/>
      <c r="O15" s="265" t="str">
        <f>IF('Rekapitulácia stavby'!AN14="","",'Rekapitulácia stavby'!AN14)</f>
        <v/>
      </c>
      <c r="P15" s="188"/>
      <c r="Q15" s="31"/>
      <c r="R15" s="32"/>
    </row>
    <row r="16" spans="1:66" s="1" customFormat="1" ht="6.9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" customHeight="1">
      <c r="B17" s="30"/>
      <c r="C17" s="31"/>
      <c r="D17" s="25" t="s">
        <v>30</v>
      </c>
      <c r="E17" s="31"/>
      <c r="F17" s="31"/>
      <c r="G17" s="31"/>
      <c r="H17" s="31"/>
      <c r="I17" s="31"/>
      <c r="J17" s="31"/>
      <c r="K17" s="31"/>
      <c r="L17" s="31"/>
      <c r="M17" s="25" t="s">
        <v>25</v>
      </c>
      <c r="N17" s="31"/>
      <c r="O17" s="221" t="str">
        <f>IF('Rekapitulácia stavby'!AN16="","",'Rekapitulácia stavby'!AN16)</f>
        <v/>
      </c>
      <c r="P17" s="188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27</v>
      </c>
      <c r="N18" s="31"/>
      <c r="O18" s="221" t="str">
        <f>IF('Rekapitulácia stavby'!AN17="","",'Rekapitulácia stavby'!AN17)</f>
        <v/>
      </c>
      <c r="P18" s="188"/>
      <c r="Q18" s="31"/>
      <c r="R18" s="32"/>
    </row>
    <row r="19" spans="2:18" s="1" customFormat="1" ht="6.9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" customHeight="1">
      <c r="B20" s="30"/>
      <c r="C20" s="31"/>
      <c r="D20" s="25" t="s">
        <v>33</v>
      </c>
      <c r="E20" s="31"/>
      <c r="F20" s="31"/>
      <c r="G20" s="31"/>
      <c r="H20" s="31"/>
      <c r="I20" s="31"/>
      <c r="J20" s="31"/>
      <c r="K20" s="31"/>
      <c r="L20" s="31"/>
      <c r="M20" s="25" t="s">
        <v>25</v>
      </c>
      <c r="N20" s="31"/>
      <c r="O20" s="221" t="str">
        <f>IF('Rekapitulácia stavby'!AN19="","",'Rekapitulácia stavby'!AN19)</f>
        <v/>
      </c>
      <c r="P20" s="188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27</v>
      </c>
      <c r="N21" s="31"/>
      <c r="O21" s="221" t="str">
        <f>IF('Rekapitulácia stavby'!AN20="","",'Rekapitulácia stavby'!AN20)</f>
        <v/>
      </c>
      <c r="P21" s="188"/>
      <c r="Q21" s="31"/>
      <c r="R21" s="32"/>
    </row>
    <row r="22" spans="2:18" s="1" customFormat="1" ht="6.9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" customHeight="1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24" t="s">
        <v>18</v>
      </c>
      <c r="F24" s="188"/>
      <c r="G24" s="188"/>
      <c r="H24" s="188"/>
      <c r="I24" s="188"/>
      <c r="J24" s="188"/>
      <c r="K24" s="188"/>
      <c r="L24" s="188"/>
      <c r="M24" s="31"/>
      <c r="N24" s="31"/>
      <c r="O24" s="31"/>
      <c r="P24" s="31"/>
      <c r="Q24" s="31"/>
      <c r="R24" s="32"/>
    </row>
    <row r="25" spans="2:18" s="1" customFormat="1" ht="6.9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" customHeight="1">
      <c r="B27" s="30"/>
      <c r="C27" s="31"/>
      <c r="D27" s="114" t="s">
        <v>120</v>
      </c>
      <c r="E27" s="31"/>
      <c r="F27" s="31"/>
      <c r="G27" s="31"/>
      <c r="H27" s="31"/>
      <c r="I27" s="31"/>
      <c r="J27" s="31"/>
      <c r="K27" s="31"/>
      <c r="L27" s="31"/>
      <c r="M27" s="225">
        <f>N88</f>
        <v>0</v>
      </c>
      <c r="N27" s="188"/>
      <c r="O27" s="188"/>
      <c r="P27" s="188"/>
      <c r="Q27" s="31"/>
      <c r="R27" s="32"/>
    </row>
    <row r="28" spans="2:18" s="1" customFormat="1" ht="14.4" customHeight="1">
      <c r="B28" s="30"/>
      <c r="C28" s="31"/>
      <c r="D28" s="29" t="s">
        <v>110</v>
      </c>
      <c r="E28" s="31"/>
      <c r="F28" s="31"/>
      <c r="G28" s="31"/>
      <c r="H28" s="31"/>
      <c r="I28" s="31"/>
      <c r="J28" s="31"/>
      <c r="K28" s="31"/>
      <c r="L28" s="31"/>
      <c r="M28" s="225">
        <f>N94</f>
        <v>0</v>
      </c>
      <c r="N28" s="188"/>
      <c r="O28" s="188"/>
      <c r="P28" s="188"/>
      <c r="Q28" s="31"/>
      <c r="R28" s="32"/>
    </row>
    <row r="29" spans="2:18" s="1" customFormat="1" ht="6.9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37</v>
      </c>
      <c r="E30" s="31"/>
      <c r="F30" s="31"/>
      <c r="G30" s="31"/>
      <c r="H30" s="31"/>
      <c r="I30" s="31"/>
      <c r="J30" s="31"/>
      <c r="K30" s="31"/>
      <c r="L30" s="31"/>
      <c r="M30" s="263">
        <f>ROUND(M27+M28,2)</f>
        <v>0</v>
      </c>
      <c r="N30" s="188"/>
      <c r="O30" s="188"/>
      <c r="P30" s="188"/>
      <c r="Q30" s="31"/>
      <c r="R30" s="32"/>
    </row>
    <row r="31" spans="2:18" s="1" customFormat="1" ht="6.9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" customHeight="1">
      <c r="B32" s="30"/>
      <c r="C32" s="31"/>
      <c r="D32" s="37" t="s">
        <v>38</v>
      </c>
      <c r="E32" s="37" t="s">
        <v>39</v>
      </c>
      <c r="F32" s="38">
        <v>0.2</v>
      </c>
      <c r="G32" s="116" t="s">
        <v>40</v>
      </c>
      <c r="H32" s="261">
        <f>ROUND((((SUM(BE94:BE101)+SUM(BE119:BE133))+SUM(BE135:BE139))),2)</f>
        <v>0</v>
      </c>
      <c r="I32" s="188"/>
      <c r="J32" s="188"/>
      <c r="K32" s="31"/>
      <c r="L32" s="31"/>
      <c r="M32" s="261">
        <f>ROUND(((ROUND((SUM(BE94:BE101)+SUM(BE119:BE133)), 2)*F32)+SUM(BE135:BE139)*F32),2)</f>
        <v>0</v>
      </c>
      <c r="N32" s="188"/>
      <c r="O32" s="188"/>
      <c r="P32" s="188"/>
      <c r="Q32" s="31"/>
      <c r="R32" s="32"/>
    </row>
    <row r="33" spans="2:18" s="1" customFormat="1" ht="14.4" customHeight="1">
      <c r="B33" s="30"/>
      <c r="C33" s="31"/>
      <c r="D33" s="31"/>
      <c r="E33" s="37" t="s">
        <v>41</v>
      </c>
      <c r="F33" s="38">
        <v>0.2</v>
      </c>
      <c r="G33" s="116" t="s">
        <v>40</v>
      </c>
      <c r="H33" s="261">
        <f>ROUND((((SUM(BF94:BF101)+SUM(BF119:BF133))+SUM(BF135:BF139))),2)</f>
        <v>0</v>
      </c>
      <c r="I33" s="188"/>
      <c r="J33" s="188"/>
      <c r="K33" s="31"/>
      <c r="L33" s="31"/>
      <c r="M33" s="261">
        <f>ROUND(((ROUND((SUM(BF94:BF101)+SUM(BF119:BF133)), 2)*F33)+SUM(BF135:BF139)*F33),2)</f>
        <v>0</v>
      </c>
      <c r="N33" s="188"/>
      <c r="O33" s="188"/>
      <c r="P33" s="188"/>
      <c r="Q33" s="31"/>
      <c r="R33" s="32"/>
    </row>
    <row r="34" spans="2:18" s="1" customFormat="1" ht="14.4" hidden="1" customHeight="1">
      <c r="B34" s="30"/>
      <c r="C34" s="31"/>
      <c r="D34" s="31"/>
      <c r="E34" s="37" t="s">
        <v>42</v>
      </c>
      <c r="F34" s="38">
        <v>0.2</v>
      </c>
      <c r="G34" s="116" t="s">
        <v>40</v>
      </c>
      <c r="H34" s="261">
        <f>ROUND((((SUM(BG94:BG101)+SUM(BG119:BG133))+SUM(BG135:BG139))),2)</f>
        <v>0</v>
      </c>
      <c r="I34" s="188"/>
      <c r="J34" s="188"/>
      <c r="K34" s="31"/>
      <c r="L34" s="31"/>
      <c r="M34" s="261">
        <v>0</v>
      </c>
      <c r="N34" s="188"/>
      <c r="O34" s="188"/>
      <c r="P34" s="188"/>
      <c r="Q34" s="31"/>
      <c r="R34" s="32"/>
    </row>
    <row r="35" spans="2:18" s="1" customFormat="1" ht="14.4" hidden="1" customHeight="1">
      <c r="B35" s="30"/>
      <c r="C35" s="31"/>
      <c r="D35" s="31"/>
      <c r="E35" s="37" t="s">
        <v>43</v>
      </c>
      <c r="F35" s="38">
        <v>0.2</v>
      </c>
      <c r="G35" s="116" t="s">
        <v>40</v>
      </c>
      <c r="H35" s="261">
        <f>ROUND((((SUM(BH94:BH101)+SUM(BH119:BH133))+SUM(BH135:BH139))),2)</f>
        <v>0</v>
      </c>
      <c r="I35" s="188"/>
      <c r="J35" s="188"/>
      <c r="K35" s="31"/>
      <c r="L35" s="31"/>
      <c r="M35" s="261">
        <v>0</v>
      </c>
      <c r="N35" s="188"/>
      <c r="O35" s="188"/>
      <c r="P35" s="188"/>
      <c r="Q35" s="31"/>
      <c r="R35" s="32"/>
    </row>
    <row r="36" spans="2:18" s="1" customFormat="1" ht="14.4" hidden="1" customHeight="1">
      <c r="B36" s="30"/>
      <c r="C36" s="31"/>
      <c r="D36" s="31"/>
      <c r="E36" s="37" t="s">
        <v>44</v>
      </c>
      <c r="F36" s="38">
        <v>0</v>
      </c>
      <c r="G36" s="116" t="s">
        <v>40</v>
      </c>
      <c r="H36" s="261">
        <f>ROUND((((SUM(BI94:BI101)+SUM(BI119:BI133))+SUM(BI135:BI139))),2)</f>
        <v>0</v>
      </c>
      <c r="I36" s="188"/>
      <c r="J36" s="188"/>
      <c r="K36" s="31"/>
      <c r="L36" s="31"/>
      <c r="M36" s="261">
        <v>0</v>
      </c>
      <c r="N36" s="188"/>
      <c r="O36" s="188"/>
      <c r="P36" s="188"/>
      <c r="Q36" s="31"/>
      <c r="R36" s="32"/>
    </row>
    <row r="37" spans="2:18" s="1" customFormat="1" ht="6.9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45</v>
      </c>
      <c r="E38" s="75"/>
      <c r="F38" s="75"/>
      <c r="G38" s="118" t="s">
        <v>46</v>
      </c>
      <c r="H38" s="119" t="s">
        <v>47</v>
      </c>
      <c r="I38" s="75"/>
      <c r="J38" s="75"/>
      <c r="K38" s="75"/>
      <c r="L38" s="262">
        <f>SUM(M30:M36)</f>
        <v>0</v>
      </c>
      <c r="M38" s="200"/>
      <c r="N38" s="200"/>
      <c r="O38" s="200"/>
      <c r="P38" s="202"/>
      <c r="Q38" s="113"/>
      <c r="R38" s="32"/>
    </row>
    <row r="39" spans="2:18" s="1" customFormat="1" ht="14.4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4.4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4.4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4.4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21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21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21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21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21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21" s="1" customFormat="1" ht="14.4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21" s="1" customFormat="1" ht="14.4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21" s="1" customFormat="1" ht="6.9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" customHeight="1">
      <c r="B76" s="30"/>
      <c r="C76" s="192" t="s">
        <v>121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2"/>
      <c r="T76" s="123"/>
      <c r="U76" s="123"/>
    </row>
    <row r="77" spans="2:21" s="1" customFormat="1" ht="6.9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15</v>
      </c>
      <c r="D78" s="31"/>
      <c r="E78" s="31"/>
      <c r="F78" s="250" t="str">
        <f>F6</f>
        <v>Centrum voľného času Spektrum, ul. K. Novackého, Prievidza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31"/>
      <c r="R78" s="32"/>
      <c r="T78" s="123"/>
      <c r="U78" s="123"/>
    </row>
    <row r="79" spans="2:21" s="1" customFormat="1" ht="36.9" customHeight="1">
      <c r="B79" s="30"/>
      <c r="C79" s="64" t="s">
        <v>118</v>
      </c>
      <c r="D79" s="31"/>
      <c r="E79" s="31"/>
      <c r="F79" s="193" t="str">
        <f>F7</f>
        <v>4 Hydr. vetva C - Hydraulické vyregulovanie systému ÚK vetva C</v>
      </c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31"/>
      <c r="R79" s="32"/>
      <c r="T79" s="123"/>
      <c r="U79" s="123"/>
    </row>
    <row r="80" spans="2:21" s="1" customFormat="1" ht="6.9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65" s="1" customFormat="1" ht="18" customHeight="1">
      <c r="B81" s="30"/>
      <c r="C81" s="25" t="s">
        <v>20</v>
      </c>
      <c r="D81" s="31"/>
      <c r="E81" s="31"/>
      <c r="F81" s="23" t="str">
        <f>F9</f>
        <v>Ul. K. Novackého, Prievidza</v>
      </c>
      <c r="G81" s="31"/>
      <c r="H81" s="31"/>
      <c r="I81" s="31"/>
      <c r="J81" s="31"/>
      <c r="K81" s="25" t="s">
        <v>22</v>
      </c>
      <c r="L81" s="31"/>
      <c r="M81" s="251" t="str">
        <f>IF(O9="","",O9)</f>
        <v>12. 2. 2017</v>
      </c>
      <c r="N81" s="188"/>
      <c r="O81" s="188"/>
      <c r="P81" s="188"/>
      <c r="Q81" s="31"/>
      <c r="R81" s="32"/>
      <c r="T81" s="123"/>
      <c r="U81" s="123"/>
    </row>
    <row r="82" spans="2:65" s="1" customFormat="1" ht="6.9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65" s="1" customFormat="1" ht="13.2">
      <c r="B83" s="30"/>
      <c r="C83" s="25" t="s">
        <v>24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30</v>
      </c>
      <c r="L83" s="31"/>
      <c r="M83" s="221" t="str">
        <f>E18</f>
        <v xml:space="preserve"> </v>
      </c>
      <c r="N83" s="188"/>
      <c r="O83" s="188"/>
      <c r="P83" s="188"/>
      <c r="Q83" s="188"/>
      <c r="R83" s="32"/>
      <c r="T83" s="123"/>
      <c r="U83" s="123"/>
    </row>
    <row r="84" spans="2:65" s="1" customFormat="1" ht="14.4" customHeight="1">
      <c r="B84" s="30"/>
      <c r="C84" s="25" t="s">
        <v>28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33</v>
      </c>
      <c r="L84" s="31"/>
      <c r="M84" s="221" t="str">
        <f>E21</f>
        <v xml:space="preserve"> </v>
      </c>
      <c r="N84" s="188"/>
      <c r="O84" s="188"/>
      <c r="P84" s="188"/>
      <c r="Q84" s="188"/>
      <c r="R84" s="32"/>
      <c r="T84" s="123"/>
      <c r="U84" s="123"/>
    </row>
    <row r="85" spans="2:65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65" s="1" customFormat="1" ht="29.25" customHeight="1">
      <c r="B86" s="30"/>
      <c r="C86" s="260" t="s">
        <v>122</v>
      </c>
      <c r="D86" s="249"/>
      <c r="E86" s="249"/>
      <c r="F86" s="249"/>
      <c r="G86" s="249"/>
      <c r="H86" s="113"/>
      <c r="I86" s="113"/>
      <c r="J86" s="113"/>
      <c r="K86" s="113"/>
      <c r="L86" s="113"/>
      <c r="M86" s="113"/>
      <c r="N86" s="260" t="s">
        <v>123</v>
      </c>
      <c r="O86" s="188"/>
      <c r="P86" s="188"/>
      <c r="Q86" s="188"/>
      <c r="R86" s="32"/>
      <c r="T86" s="123"/>
      <c r="U86" s="123"/>
    </row>
    <row r="87" spans="2:65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65" s="1" customFormat="1" ht="29.25" customHeight="1">
      <c r="B88" s="30"/>
      <c r="C88" s="124" t="s">
        <v>124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98">
        <f>N119</f>
        <v>0</v>
      </c>
      <c r="O88" s="188"/>
      <c r="P88" s="188"/>
      <c r="Q88" s="188"/>
      <c r="R88" s="32"/>
      <c r="T88" s="123"/>
      <c r="U88" s="123"/>
      <c r="AU88" s="13" t="s">
        <v>125</v>
      </c>
    </row>
    <row r="89" spans="2:65" s="6" customFormat="1" ht="24.9" customHeight="1">
      <c r="B89" s="125"/>
      <c r="C89" s="126"/>
      <c r="D89" s="127" t="s">
        <v>126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56">
        <f>N120</f>
        <v>0</v>
      </c>
      <c r="O89" s="257"/>
      <c r="P89" s="257"/>
      <c r="Q89" s="257"/>
      <c r="R89" s="128"/>
      <c r="T89" s="129"/>
      <c r="U89" s="129"/>
    </row>
    <row r="90" spans="2:65" s="7" customFormat="1" ht="19.95" customHeight="1">
      <c r="B90" s="130"/>
      <c r="C90" s="131"/>
      <c r="D90" s="101" t="s">
        <v>130</v>
      </c>
      <c r="E90" s="131"/>
      <c r="F90" s="131"/>
      <c r="G90" s="131"/>
      <c r="H90" s="131"/>
      <c r="I90" s="131"/>
      <c r="J90" s="131"/>
      <c r="K90" s="131"/>
      <c r="L90" s="131"/>
      <c r="M90" s="131"/>
      <c r="N90" s="189">
        <f>N121</f>
        <v>0</v>
      </c>
      <c r="O90" s="258"/>
      <c r="P90" s="258"/>
      <c r="Q90" s="258"/>
      <c r="R90" s="132"/>
      <c r="T90" s="133"/>
      <c r="U90" s="133"/>
    </row>
    <row r="91" spans="2:65" s="6" customFormat="1" ht="24.9" customHeight="1">
      <c r="B91" s="125"/>
      <c r="C91" s="126"/>
      <c r="D91" s="127" t="s">
        <v>132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56">
        <f>N132</f>
        <v>0</v>
      </c>
      <c r="O91" s="257"/>
      <c r="P91" s="257"/>
      <c r="Q91" s="257"/>
      <c r="R91" s="128"/>
      <c r="T91" s="129"/>
      <c r="U91" s="129"/>
    </row>
    <row r="92" spans="2:65" s="6" customFormat="1" ht="21.75" customHeight="1">
      <c r="B92" s="125"/>
      <c r="C92" s="126"/>
      <c r="D92" s="127" t="s">
        <v>133</v>
      </c>
      <c r="E92" s="126"/>
      <c r="F92" s="126"/>
      <c r="G92" s="126"/>
      <c r="H92" s="126"/>
      <c r="I92" s="126"/>
      <c r="J92" s="126"/>
      <c r="K92" s="126"/>
      <c r="L92" s="126"/>
      <c r="M92" s="126"/>
      <c r="N92" s="231">
        <f>N134</f>
        <v>0</v>
      </c>
      <c r="O92" s="257"/>
      <c r="P92" s="257"/>
      <c r="Q92" s="257"/>
      <c r="R92" s="128"/>
      <c r="T92" s="129"/>
      <c r="U92" s="129"/>
    </row>
    <row r="93" spans="2:65" s="1" customFormat="1" ht="21.75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  <c r="T93" s="123"/>
      <c r="U93" s="123"/>
    </row>
    <row r="94" spans="2:65" s="1" customFormat="1" ht="29.25" customHeight="1">
      <c r="B94" s="30"/>
      <c r="C94" s="124" t="s">
        <v>134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259">
        <f>ROUND(N95+N96+N97+N98+N99+N100,2)</f>
        <v>0</v>
      </c>
      <c r="O94" s="188"/>
      <c r="P94" s="188"/>
      <c r="Q94" s="188"/>
      <c r="R94" s="32"/>
      <c r="T94" s="134"/>
      <c r="U94" s="135" t="s">
        <v>38</v>
      </c>
    </row>
    <row r="95" spans="2:65" s="1" customFormat="1" ht="18" customHeight="1">
      <c r="B95" s="30"/>
      <c r="C95" s="31"/>
      <c r="D95" s="196" t="s">
        <v>135</v>
      </c>
      <c r="E95" s="188"/>
      <c r="F95" s="188"/>
      <c r="G95" s="188"/>
      <c r="H95" s="188"/>
      <c r="I95" s="31"/>
      <c r="J95" s="31"/>
      <c r="K95" s="31"/>
      <c r="L95" s="31"/>
      <c r="M95" s="31"/>
      <c r="N95" s="187">
        <f>ROUND(N88*T95,2)</f>
        <v>0</v>
      </c>
      <c r="O95" s="188"/>
      <c r="P95" s="188"/>
      <c r="Q95" s="188"/>
      <c r="R95" s="32"/>
      <c r="S95" s="136"/>
      <c r="T95" s="73"/>
      <c r="U95" s="137" t="s">
        <v>41</v>
      </c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9" t="s">
        <v>136</v>
      </c>
      <c r="AZ95" s="138"/>
      <c r="BA95" s="138"/>
      <c r="BB95" s="138"/>
      <c r="BC95" s="138"/>
      <c r="BD95" s="138"/>
      <c r="BE95" s="140">
        <f t="shared" ref="BE95:BE100" si="0">IF(U95="základná",N95,0)</f>
        <v>0</v>
      </c>
      <c r="BF95" s="140">
        <f t="shared" ref="BF95:BF100" si="1">IF(U95="znížená",N95,0)</f>
        <v>0</v>
      </c>
      <c r="BG95" s="140">
        <f t="shared" ref="BG95:BG100" si="2">IF(U95="zákl. prenesená",N95,0)</f>
        <v>0</v>
      </c>
      <c r="BH95" s="140">
        <f t="shared" ref="BH95:BH100" si="3">IF(U95="zníž. prenesená",N95,0)</f>
        <v>0</v>
      </c>
      <c r="BI95" s="140">
        <f t="shared" ref="BI95:BI100" si="4">IF(U95="nulová",N95,0)</f>
        <v>0</v>
      </c>
      <c r="BJ95" s="139" t="s">
        <v>137</v>
      </c>
      <c r="BK95" s="138"/>
      <c r="BL95" s="138"/>
      <c r="BM95" s="138"/>
    </row>
    <row r="96" spans="2:65" s="1" customFormat="1" ht="18" customHeight="1">
      <c r="B96" s="30"/>
      <c r="C96" s="31"/>
      <c r="D96" s="196" t="s">
        <v>138</v>
      </c>
      <c r="E96" s="188"/>
      <c r="F96" s="188"/>
      <c r="G96" s="188"/>
      <c r="H96" s="188"/>
      <c r="I96" s="31"/>
      <c r="J96" s="31"/>
      <c r="K96" s="31"/>
      <c r="L96" s="31"/>
      <c r="M96" s="31"/>
      <c r="N96" s="187">
        <f>ROUND(N88*T96,2)</f>
        <v>0</v>
      </c>
      <c r="O96" s="188"/>
      <c r="P96" s="188"/>
      <c r="Q96" s="188"/>
      <c r="R96" s="32"/>
      <c r="S96" s="136"/>
      <c r="T96" s="73"/>
      <c r="U96" s="137" t="s">
        <v>41</v>
      </c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9" t="s">
        <v>136</v>
      </c>
      <c r="AZ96" s="138"/>
      <c r="BA96" s="138"/>
      <c r="BB96" s="138"/>
      <c r="BC96" s="138"/>
      <c r="BD96" s="138"/>
      <c r="BE96" s="140">
        <f t="shared" si="0"/>
        <v>0</v>
      </c>
      <c r="BF96" s="140">
        <f t="shared" si="1"/>
        <v>0</v>
      </c>
      <c r="BG96" s="140">
        <f t="shared" si="2"/>
        <v>0</v>
      </c>
      <c r="BH96" s="140">
        <f t="shared" si="3"/>
        <v>0</v>
      </c>
      <c r="BI96" s="140">
        <f t="shared" si="4"/>
        <v>0</v>
      </c>
      <c r="BJ96" s="139" t="s">
        <v>137</v>
      </c>
      <c r="BK96" s="138"/>
      <c r="BL96" s="138"/>
      <c r="BM96" s="138"/>
    </row>
    <row r="97" spans="2:65" s="1" customFormat="1" ht="18" customHeight="1">
      <c r="B97" s="30"/>
      <c r="C97" s="31"/>
      <c r="D97" s="196" t="s">
        <v>139</v>
      </c>
      <c r="E97" s="188"/>
      <c r="F97" s="188"/>
      <c r="G97" s="188"/>
      <c r="H97" s="188"/>
      <c r="I97" s="31"/>
      <c r="J97" s="31"/>
      <c r="K97" s="31"/>
      <c r="L97" s="31"/>
      <c r="M97" s="31"/>
      <c r="N97" s="187">
        <f>ROUND(N88*T97,2)</f>
        <v>0</v>
      </c>
      <c r="O97" s="188"/>
      <c r="P97" s="188"/>
      <c r="Q97" s="188"/>
      <c r="R97" s="32"/>
      <c r="S97" s="136"/>
      <c r="T97" s="73"/>
      <c r="U97" s="137" t="s">
        <v>41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9" t="s">
        <v>136</v>
      </c>
      <c r="AZ97" s="138"/>
      <c r="BA97" s="138"/>
      <c r="BB97" s="138"/>
      <c r="BC97" s="138"/>
      <c r="BD97" s="138"/>
      <c r="BE97" s="140">
        <f t="shared" si="0"/>
        <v>0</v>
      </c>
      <c r="BF97" s="140">
        <f t="shared" si="1"/>
        <v>0</v>
      </c>
      <c r="BG97" s="140">
        <f t="shared" si="2"/>
        <v>0</v>
      </c>
      <c r="BH97" s="140">
        <f t="shared" si="3"/>
        <v>0</v>
      </c>
      <c r="BI97" s="140">
        <f t="shared" si="4"/>
        <v>0</v>
      </c>
      <c r="BJ97" s="139" t="s">
        <v>137</v>
      </c>
      <c r="BK97" s="138"/>
      <c r="BL97" s="138"/>
      <c r="BM97" s="138"/>
    </row>
    <row r="98" spans="2:65" s="1" customFormat="1" ht="18" customHeight="1">
      <c r="B98" s="30"/>
      <c r="C98" s="31"/>
      <c r="D98" s="196" t="s">
        <v>140</v>
      </c>
      <c r="E98" s="188"/>
      <c r="F98" s="188"/>
      <c r="G98" s="188"/>
      <c r="H98" s="188"/>
      <c r="I98" s="31"/>
      <c r="J98" s="31"/>
      <c r="K98" s="31"/>
      <c r="L98" s="31"/>
      <c r="M98" s="31"/>
      <c r="N98" s="187">
        <f>ROUND(N88*T98,2)</f>
        <v>0</v>
      </c>
      <c r="O98" s="188"/>
      <c r="P98" s="188"/>
      <c r="Q98" s="188"/>
      <c r="R98" s="32"/>
      <c r="S98" s="136"/>
      <c r="T98" s="73"/>
      <c r="U98" s="137" t="s">
        <v>41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136</v>
      </c>
      <c r="AZ98" s="138"/>
      <c r="BA98" s="138"/>
      <c r="BB98" s="138"/>
      <c r="BC98" s="138"/>
      <c r="BD98" s="138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137</v>
      </c>
      <c r="BK98" s="138"/>
      <c r="BL98" s="138"/>
      <c r="BM98" s="138"/>
    </row>
    <row r="99" spans="2:65" s="1" customFormat="1" ht="18" customHeight="1">
      <c r="B99" s="30"/>
      <c r="C99" s="31"/>
      <c r="D99" s="196" t="s">
        <v>141</v>
      </c>
      <c r="E99" s="188"/>
      <c r="F99" s="188"/>
      <c r="G99" s="188"/>
      <c r="H99" s="188"/>
      <c r="I99" s="31"/>
      <c r="J99" s="31"/>
      <c r="K99" s="31"/>
      <c r="L99" s="31"/>
      <c r="M99" s="31"/>
      <c r="N99" s="187">
        <f>ROUND(N88*T99,2)</f>
        <v>0</v>
      </c>
      <c r="O99" s="188"/>
      <c r="P99" s="188"/>
      <c r="Q99" s="188"/>
      <c r="R99" s="32"/>
      <c r="S99" s="136"/>
      <c r="T99" s="73"/>
      <c r="U99" s="137" t="s">
        <v>41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136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137</v>
      </c>
      <c r="BK99" s="138"/>
      <c r="BL99" s="138"/>
      <c r="BM99" s="138"/>
    </row>
    <row r="100" spans="2:65" s="1" customFormat="1" ht="18" customHeight="1">
      <c r="B100" s="30"/>
      <c r="C100" s="31"/>
      <c r="D100" s="101" t="s">
        <v>142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187">
        <f>ROUND(N88*T100,2)</f>
        <v>0</v>
      </c>
      <c r="O100" s="188"/>
      <c r="P100" s="188"/>
      <c r="Q100" s="188"/>
      <c r="R100" s="32"/>
      <c r="S100" s="136"/>
      <c r="T100" s="141"/>
      <c r="U100" s="142" t="s">
        <v>41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143</v>
      </c>
      <c r="AZ100" s="138"/>
      <c r="BA100" s="138"/>
      <c r="BB100" s="138"/>
      <c r="BC100" s="138"/>
      <c r="BD100" s="138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137</v>
      </c>
      <c r="BK100" s="138"/>
      <c r="BL100" s="138"/>
      <c r="BM100" s="138"/>
    </row>
    <row r="101" spans="2:65" s="1" customForma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  <c r="T101" s="123"/>
      <c r="U101" s="123"/>
    </row>
    <row r="102" spans="2:65" s="1" customFormat="1" ht="29.25" customHeight="1">
      <c r="B102" s="30"/>
      <c r="C102" s="112" t="s">
        <v>115</v>
      </c>
      <c r="D102" s="113"/>
      <c r="E102" s="113"/>
      <c r="F102" s="113"/>
      <c r="G102" s="113"/>
      <c r="H102" s="113"/>
      <c r="I102" s="113"/>
      <c r="J102" s="113"/>
      <c r="K102" s="113"/>
      <c r="L102" s="184">
        <f>ROUND(SUM(N88+N94),2)</f>
        <v>0</v>
      </c>
      <c r="M102" s="249"/>
      <c r="N102" s="249"/>
      <c r="O102" s="249"/>
      <c r="P102" s="249"/>
      <c r="Q102" s="249"/>
      <c r="R102" s="32"/>
      <c r="T102" s="123"/>
      <c r="U102" s="123"/>
    </row>
    <row r="103" spans="2:65" s="1" customFormat="1" ht="6.9" customHeight="1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6"/>
      <c r="T103" s="123"/>
      <c r="U103" s="123"/>
    </row>
    <row r="107" spans="2:65" s="1" customFormat="1" ht="6.9" customHeight="1"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9"/>
    </row>
    <row r="108" spans="2:65" s="1" customFormat="1" ht="36.9" customHeight="1">
      <c r="B108" s="30"/>
      <c r="C108" s="192" t="s">
        <v>144</v>
      </c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32"/>
    </row>
    <row r="109" spans="2:65" s="1" customFormat="1" ht="6.9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65" s="1" customFormat="1" ht="30" customHeight="1">
      <c r="B110" s="30"/>
      <c r="C110" s="25" t="s">
        <v>15</v>
      </c>
      <c r="D110" s="31"/>
      <c r="E110" s="31"/>
      <c r="F110" s="250" t="str">
        <f>F6</f>
        <v>Centrum voľného času Spektrum, ul. K. Novackého, Prievidza</v>
      </c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31"/>
      <c r="R110" s="32"/>
    </row>
    <row r="111" spans="2:65" s="1" customFormat="1" ht="36.9" customHeight="1">
      <c r="B111" s="30"/>
      <c r="C111" s="64" t="s">
        <v>118</v>
      </c>
      <c r="D111" s="31"/>
      <c r="E111" s="31"/>
      <c r="F111" s="193" t="str">
        <f>F7</f>
        <v>4 Hydr. vetva C - Hydraulické vyregulovanie systému ÚK vetva C</v>
      </c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31"/>
      <c r="R111" s="32"/>
    </row>
    <row r="112" spans="2:65" s="1" customFormat="1" ht="6.9" customHeight="1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65" s="1" customFormat="1" ht="18" customHeight="1">
      <c r="B113" s="30"/>
      <c r="C113" s="25" t="s">
        <v>20</v>
      </c>
      <c r="D113" s="31"/>
      <c r="E113" s="31"/>
      <c r="F113" s="23" t="str">
        <f>F9</f>
        <v>Ul. K. Novackého, Prievidza</v>
      </c>
      <c r="G113" s="31"/>
      <c r="H113" s="31"/>
      <c r="I113" s="31"/>
      <c r="J113" s="31"/>
      <c r="K113" s="25" t="s">
        <v>22</v>
      </c>
      <c r="L113" s="31"/>
      <c r="M113" s="251" t="str">
        <f>IF(O9="","",O9)</f>
        <v>12. 2. 2017</v>
      </c>
      <c r="N113" s="188"/>
      <c r="O113" s="188"/>
      <c r="P113" s="188"/>
      <c r="Q113" s="31"/>
      <c r="R113" s="32"/>
    </row>
    <row r="114" spans="2:65" s="1" customFormat="1" ht="6.9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65" s="1" customFormat="1" ht="13.2">
      <c r="B115" s="30"/>
      <c r="C115" s="25" t="s">
        <v>24</v>
      </c>
      <c r="D115" s="31"/>
      <c r="E115" s="31"/>
      <c r="F115" s="23" t="str">
        <f>E12</f>
        <v xml:space="preserve"> </v>
      </c>
      <c r="G115" s="31"/>
      <c r="H115" s="31"/>
      <c r="I115" s="31"/>
      <c r="J115" s="31"/>
      <c r="K115" s="25" t="s">
        <v>30</v>
      </c>
      <c r="L115" s="31"/>
      <c r="M115" s="221" t="str">
        <f>E18</f>
        <v xml:space="preserve"> </v>
      </c>
      <c r="N115" s="188"/>
      <c r="O115" s="188"/>
      <c r="P115" s="188"/>
      <c r="Q115" s="188"/>
      <c r="R115" s="32"/>
    </row>
    <row r="116" spans="2:65" s="1" customFormat="1" ht="14.4" customHeight="1">
      <c r="B116" s="30"/>
      <c r="C116" s="25" t="s">
        <v>28</v>
      </c>
      <c r="D116" s="31"/>
      <c r="E116" s="31"/>
      <c r="F116" s="23" t="str">
        <f>IF(E15="","",E15)</f>
        <v>Vyplň údaj</v>
      </c>
      <c r="G116" s="31"/>
      <c r="H116" s="31"/>
      <c r="I116" s="31"/>
      <c r="J116" s="31"/>
      <c r="K116" s="25" t="s">
        <v>33</v>
      </c>
      <c r="L116" s="31"/>
      <c r="M116" s="221" t="str">
        <f>E21</f>
        <v xml:space="preserve"> </v>
      </c>
      <c r="N116" s="188"/>
      <c r="O116" s="188"/>
      <c r="P116" s="188"/>
      <c r="Q116" s="188"/>
      <c r="R116" s="32"/>
    </row>
    <row r="117" spans="2:65" s="1" customFormat="1" ht="10.35" customHeight="1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65" s="8" customFormat="1" ht="29.25" customHeight="1">
      <c r="B118" s="143"/>
      <c r="C118" s="144" t="s">
        <v>145</v>
      </c>
      <c r="D118" s="145" t="s">
        <v>146</v>
      </c>
      <c r="E118" s="145" t="s">
        <v>56</v>
      </c>
      <c r="F118" s="252" t="s">
        <v>147</v>
      </c>
      <c r="G118" s="253"/>
      <c r="H118" s="253"/>
      <c r="I118" s="253"/>
      <c r="J118" s="145" t="s">
        <v>148</v>
      </c>
      <c r="K118" s="145" t="s">
        <v>149</v>
      </c>
      <c r="L118" s="254" t="s">
        <v>150</v>
      </c>
      <c r="M118" s="253"/>
      <c r="N118" s="252" t="s">
        <v>123</v>
      </c>
      <c r="O118" s="253"/>
      <c r="P118" s="253"/>
      <c r="Q118" s="255"/>
      <c r="R118" s="146"/>
      <c r="T118" s="76" t="s">
        <v>151</v>
      </c>
      <c r="U118" s="77" t="s">
        <v>38</v>
      </c>
      <c r="V118" s="77" t="s">
        <v>152</v>
      </c>
      <c r="W118" s="77" t="s">
        <v>153</v>
      </c>
      <c r="X118" s="77" t="s">
        <v>154</v>
      </c>
      <c r="Y118" s="77" t="s">
        <v>155</v>
      </c>
      <c r="Z118" s="77" t="s">
        <v>156</v>
      </c>
      <c r="AA118" s="78" t="s">
        <v>157</v>
      </c>
    </row>
    <row r="119" spans="2:65" s="1" customFormat="1" ht="29.25" customHeight="1">
      <c r="B119" s="30"/>
      <c r="C119" s="80" t="s">
        <v>120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229">
        <f>BK119</f>
        <v>0</v>
      </c>
      <c r="O119" s="230"/>
      <c r="P119" s="230"/>
      <c r="Q119" s="230"/>
      <c r="R119" s="32"/>
      <c r="T119" s="79"/>
      <c r="U119" s="46"/>
      <c r="V119" s="46"/>
      <c r="W119" s="147">
        <f>W120+W132+W134</f>
        <v>0</v>
      </c>
      <c r="X119" s="46"/>
      <c r="Y119" s="147">
        <f>Y120+Y132+Y134</f>
        <v>1.039E-2</v>
      </c>
      <c r="Z119" s="46"/>
      <c r="AA119" s="148">
        <f>AA120+AA132+AA134</f>
        <v>2.5300000000000003E-2</v>
      </c>
      <c r="AT119" s="13" t="s">
        <v>73</v>
      </c>
      <c r="AU119" s="13" t="s">
        <v>125</v>
      </c>
      <c r="BK119" s="149">
        <f>BK120+BK132+BK134</f>
        <v>0</v>
      </c>
    </row>
    <row r="120" spans="2:65" s="9" customFormat="1" ht="37.35" customHeight="1">
      <c r="B120" s="150"/>
      <c r="C120" s="151"/>
      <c r="D120" s="152" t="s">
        <v>126</v>
      </c>
      <c r="E120" s="152"/>
      <c r="F120" s="152"/>
      <c r="G120" s="152"/>
      <c r="H120" s="152"/>
      <c r="I120" s="152"/>
      <c r="J120" s="152"/>
      <c r="K120" s="152"/>
      <c r="L120" s="152"/>
      <c r="M120" s="152"/>
      <c r="N120" s="231">
        <f>BK120</f>
        <v>0</v>
      </c>
      <c r="O120" s="232"/>
      <c r="P120" s="232"/>
      <c r="Q120" s="232"/>
      <c r="R120" s="153"/>
      <c r="T120" s="154"/>
      <c r="U120" s="151"/>
      <c r="V120" s="151"/>
      <c r="W120" s="155">
        <f>W121</f>
        <v>0</v>
      </c>
      <c r="X120" s="151"/>
      <c r="Y120" s="155">
        <f>Y121</f>
        <v>1.039E-2</v>
      </c>
      <c r="Z120" s="151"/>
      <c r="AA120" s="156">
        <f>AA121</f>
        <v>2.5300000000000003E-2</v>
      </c>
      <c r="AR120" s="157" t="s">
        <v>137</v>
      </c>
      <c r="AT120" s="158" t="s">
        <v>73</v>
      </c>
      <c r="AU120" s="158" t="s">
        <v>74</v>
      </c>
      <c r="AY120" s="157" t="s">
        <v>158</v>
      </c>
      <c r="BK120" s="159">
        <f>BK121</f>
        <v>0</v>
      </c>
    </row>
    <row r="121" spans="2:65" s="9" customFormat="1" ht="19.95" customHeight="1">
      <c r="B121" s="150"/>
      <c r="C121" s="151"/>
      <c r="D121" s="160" t="s">
        <v>130</v>
      </c>
      <c r="E121" s="160"/>
      <c r="F121" s="160"/>
      <c r="G121" s="160"/>
      <c r="H121" s="160"/>
      <c r="I121" s="160"/>
      <c r="J121" s="160"/>
      <c r="K121" s="160"/>
      <c r="L121" s="160"/>
      <c r="M121" s="160"/>
      <c r="N121" s="233">
        <f>BK121</f>
        <v>0</v>
      </c>
      <c r="O121" s="234"/>
      <c r="P121" s="234"/>
      <c r="Q121" s="234"/>
      <c r="R121" s="153"/>
      <c r="T121" s="154"/>
      <c r="U121" s="151"/>
      <c r="V121" s="151"/>
      <c r="W121" s="155">
        <f>SUM(W122:W131)</f>
        <v>0</v>
      </c>
      <c r="X121" s="151"/>
      <c r="Y121" s="155">
        <f>SUM(Y122:Y131)</f>
        <v>1.039E-2</v>
      </c>
      <c r="Z121" s="151"/>
      <c r="AA121" s="156">
        <f>SUM(AA122:AA131)</f>
        <v>2.5300000000000003E-2</v>
      </c>
      <c r="AR121" s="157" t="s">
        <v>137</v>
      </c>
      <c r="AT121" s="158" t="s">
        <v>73</v>
      </c>
      <c r="AU121" s="158" t="s">
        <v>81</v>
      </c>
      <c r="AY121" s="157" t="s">
        <v>158</v>
      </c>
      <c r="BK121" s="159">
        <f>SUM(BK122:BK131)</f>
        <v>0</v>
      </c>
    </row>
    <row r="122" spans="2:65" s="1" customFormat="1" ht="31.5" customHeight="1">
      <c r="B122" s="30"/>
      <c r="C122" s="169" t="s">
        <v>359</v>
      </c>
      <c r="D122" s="169" t="s">
        <v>180</v>
      </c>
      <c r="E122" s="170" t="s">
        <v>409</v>
      </c>
      <c r="F122" s="237" t="s">
        <v>410</v>
      </c>
      <c r="G122" s="238"/>
      <c r="H122" s="238"/>
      <c r="I122" s="238"/>
      <c r="J122" s="171" t="s">
        <v>205</v>
      </c>
      <c r="K122" s="172">
        <v>23</v>
      </c>
      <c r="L122" s="239">
        <v>0</v>
      </c>
      <c r="M122" s="238"/>
      <c r="N122" s="240">
        <f t="shared" ref="N122:N131" si="5">ROUND(L122*K122,3)</f>
        <v>0</v>
      </c>
      <c r="O122" s="238"/>
      <c r="P122" s="238"/>
      <c r="Q122" s="238"/>
      <c r="R122" s="32"/>
      <c r="T122" s="165" t="s">
        <v>18</v>
      </c>
      <c r="U122" s="39" t="s">
        <v>41</v>
      </c>
      <c r="V122" s="31"/>
      <c r="W122" s="166">
        <f t="shared" ref="W122:W131" si="6">V122*K122</f>
        <v>0</v>
      </c>
      <c r="X122" s="166">
        <v>1.2E-4</v>
      </c>
      <c r="Y122" s="166">
        <f t="shared" ref="Y122:Y131" si="7">X122*K122</f>
        <v>2.7599999999999999E-3</v>
      </c>
      <c r="Z122" s="166">
        <v>1.1000000000000001E-3</v>
      </c>
      <c r="AA122" s="167">
        <f t="shared" ref="AA122:AA131" si="8">Z122*K122</f>
        <v>2.5300000000000003E-2</v>
      </c>
      <c r="AR122" s="13" t="s">
        <v>183</v>
      </c>
      <c r="AT122" s="13" t="s">
        <v>180</v>
      </c>
      <c r="AU122" s="13" t="s">
        <v>137</v>
      </c>
      <c r="AY122" s="13" t="s">
        <v>158</v>
      </c>
      <c r="BE122" s="105">
        <f t="shared" ref="BE122:BE131" si="9">IF(U122="základná",N122,0)</f>
        <v>0</v>
      </c>
      <c r="BF122" s="105">
        <f t="shared" ref="BF122:BF131" si="10">IF(U122="znížená",N122,0)</f>
        <v>0</v>
      </c>
      <c r="BG122" s="105">
        <f t="shared" ref="BG122:BG131" si="11">IF(U122="zákl. prenesená",N122,0)</f>
        <v>0</v>
      </c>
      <c r="BH122" s="105">
        <f t="shared" ref="BH122:BH131" si="12">IF(U122="zníž. prenesená",N122,0)</f>
        <v>0</v>
      </c>
      <c r="BI122" s="105">
        <f t="shared" ref="BI122:BI131" si="13">IF(U122="nulová",N122,0)</f>
        <v>0</v>
      </c>
      <c r="BJ122" s="13" t="s">
        <v>137</v>
      </c>
      <c r="BK122" s="168">
        <f t="shared" ref="BK122:BK131" si="14">ROUND(L122*K122,3)</f>
        <v>0</v>
      </c>
      <c r="BL122" s="13" t="s">
        <v>183</v>
      </c>
      <c r="BM122" s="13" t="s">
        <v>411</v>
      </c>
    </row>
    <row r="123" spans="2:65" s="1" customFormat="1" ht="31.5" customHeight="1">
      <c r="B123" s="30"/>
      <c r="C123" s="169" t="s">
        <v>137</v>
      </c>
      <c r="D123" s="169" t="s">
        <v>180</v>
      </c>
      <c r="E123" s="170" t="s">
        <v>418</v>
      </c>
      <c r="F123" s="237" t="s">
        <v>419</v>
      </c>
      <c r="G123" s="238"/>
      <c r="H123" s="238"/>
      <c r="I123" s="238"/>
      <c r="J123" s="171" t="s">
        <v>205</v>
      </c>
      <c r="K123" s="172">
        <v>12</v>
      </c>
      <c r="L123" s="239">
        <v>0</v>
      </c>
      <c r="M123" s="238"/>
      <c r="N123" s="240">
        <f t="shared" si="5"/>
        <v>0</v>
      </c>
      <c r="O123" s="238"/>
      <c r="P123" s="238"/>
      <c r="Q123" s="238"/>
      <c r="R123" s="32"/>
      <c r="T123" s="165" t="s">
        <v>18</v>
      </c>
      <c r="U123" s="39" t="s">
        <v>41</v>
      </c>
      <c r="V123" s="31"/>
      <c r="W123" s="166">
        <f t="shared" si="6"/>
        <v>0</v>
      </c>
      <c r="X123" s="166">
        <v>2.0000000000000002E-5</v>
      </c>
      <c r="Y123" s="166">
        <f t="shared" si="7"/>
        <v>2.4000000000000003E-4</v>
      </c>
      <c r="Z123" s="166">
        <v>0</v>
      </c>
      <c r="AA123" s="167">
        <f t="shared" si="8"/>
        <v>0</v>
      </c>
      <c r="AR123" s="13" t="s">
        <v>183</v>
      </c>
      <c r="AT123" s="13" t="s">
        <v>180</v>
      </c>
      <c r="AU123" s="13" t="s">
        <v>137</v>
      </c>
      <c r="AY123" s="13" t="s">
        <v>158</v>
      </c>
      <c r="BE123" s="105">
        <f t="shared" si="9"/>
        <v>0</v>
      </c>
      <c r="BF123" s="105">
        <f t="shared" si="10"/>
        <v>0</v>
      </c>
      <c r="BG123" s="105">
        <f t="shared" si="11"/>
        <v>0</v>
      </c>
      <c r="BH123" s="105">
        <f t="shared" si="12"/>
        <v>0</v>
      </c>
      <c r="BI123" s="105">
        <f t="shared" si="13"/>
        <v>0</v>
      </c>
      <c r="BJ123" s="13" t="s">
        <v>137</v>
      </c>
      <c r="BK123" s="168">
        <f t="shared" si="14"/>
        <v>0</v>
      </c>
      <c r="BL123" s="13" t="s">
        <v>183</v>
      </c>
      <c r="BM123" s="13" t="s">
        <v>420</v>
      </c>
    </row>
    <row r="124" spans="2:65" s="1" customFormat="1" ht="22.5" customHeight="1">
      <c r="B124" s="30"/>
      <c r="C124" s="161" t="s">
        <v>349</v>
      </c>
      <c r="D124" s="161" t="s">
        <v>160</v>
      </c>
      <c r="E124" s="162" t="s">
        <v>421</v>
      </c>
      <c r="F124" s="241" t="s">
        <v>422</v>
      </c>
      <c r="G124" s="242"/>
      <c r="H124" s="242"/>
      <c r="I124" s="242"/>
      <c r="J124" s="163" t="s">
        <v>205</v>
      </c>
      <c r="K124" s="164">
        <v>12</v>
      </c>
      <c r="L124" s="243">
        <v>0</v>
      </c>
      <c r="M124" s="242"/>
      <c r="N124" s="244">
        <f t="shared" si="5"/>
        <v>0</v>
      </c>
      <c r="O124" s="238"/>
      <c r="P124" s="238"/>
      <c r="Q124" s="238"/>
      <c r="R124" s="32"/>
      <c r="T124" s="165" t="s">
        <v>18</v>
      </c>
      <c r="U124" s="39" t="s">
        <v>41</v>
      </c>
      <c r="V124" s="31"/>
      <c r="W124" s="166">
        <f t="shared" si="6"/>
        <v>0</v>
      </c>
      <c r="X124" s="166">
        <v>2.0000000000000001E-4</v>
      </c>
      <c r="Y124" s="166">
        <f t="shared" si="7"/>
        <v>2.4000000000000002E-3</v>
      </c>
      <c r="Z124" s="166">
        <v>0</v>
      </c>
      <c r="AA124" s="167">
        <f t="shared" si="8"/>
        <v>0</v>
      </c>
      <c r="AR124" s="13" t="s">
        <v>164</v>
      </c>
      <c r="AT124" s="13" t="s">
        <v>160</v>
      </c>
      <c r="AU124" s="13" t="s">
        <v>137</v>
      </c>
      <c r="AY124" s="13" t="s">
        <v>158</v>
      </c>
      <c r="BE124" s="105">
        <f t="shared" si="9"/>
        <v>0</v>
      </c>
      <c r="BF124" s="105">
        <f t="shared" si="10"/>
        <v>0</v>
      </c>
      <c r="BG124" s="105">
        <f t="shared" si="11"/>
        <v>0</v>
      </c>
      <c r="BH124" s="105">
        <f t="shared" si="12"/>
        <v>0</v>
      </c>
      <c r="BI124" s="105">
        <f t="shared" si="13"/>
        <v>0</v>
      </c>
      <c r="BJ124" s="13" t="s">
        <v>137</v>
      </c>
      <c r="BK124" s="168">
        <f t="shared" si="14"/>
        <v>0</v>
      </c>
      <c r="BL124" s="13" t="s">
        <v>165</v>
      </c>
      <c r="BM124" s="13" t="s">
        <v>423</v>
      </c>
    </row>
    <row r="125" spans="2:65" s="1" customFormat="1" ht="31.5" customHeight="1">
      <c r="B125" s="30"/>
      <c r="C125" s="169" t="s">
        <v>357</v>
      </c>
      <c r="D125" s="169" t="s">
        <v>180</v>
      </c>
      <c r="E125" s="170" t="s">
        <v>424</v>
      </c>
      <c r="F125" s="237" t="s">
        <v>425</v>
      </c>
      <c r="G125" s="238"/>
      <c r="H125" s="238"/>
      <c r="I125" s="238"/>
      <c r="J125" s="171" t="s">
        <v>205</v>
      </c>
      <c r="K125" s="172">
        <v>6</v>
      </c>
      <c r="L125" s="239">
        <v>0</v>
      </c>
      <c r="M125" s="238"/>
      <c r="N125" s="240">
        <f t="shared" si="5"/>
        <v>0</v>
      </c>
      <c r="O125" s="238"/>
      <c r="P125" s="238"/>
      <c r="Q125" s="238"/>
      <c r="R125" s="32"/>
      <c r="T125" s="165" t="s">
        <v>18</v>
      </c>
      <c r="U125" s="39" t="s">
        <v>41</v>
      </c>
      <c r="V125" s="31"/>
      <c r="W125" s="166">
        <f t="shared" si="6"/>
        <v>0</v>
      </c>
      <c r="X125" s="166">
        <v>4.0000000000000003E-5</v>
      </c>
      <c r="Y125" s="166">
        <f t="shared" si="7"/>
        <v>2.4000000000000003E-4</v>
      </c>
      <c r="Z125" s="166">
        <v>0</v>
      </c>
      <c r="AA125" s="167">
        <f t="shared" si="8"/>
        <v>0</v>
      </c>
      <c r="AR125" s="13" t="s">
        <v>183</v>
      </c>
      <c r="AT125" s="13" t="s">
        <v>180</v>
      </c>
      <c r="AU125" s="13" t="s">
        <v>137</v>
      </c>
      <c r="AY125" s="13" t="s">
        <v>158</v>
      </c>
      <c r="BE125" s="105">
        <f t="shared" si="9"/>
        <v>0</v>
      </c>
      <c r="BF125" s="105">
        <f t="shared" si="10"/>
        <v>0</v>
      </c>
      <c r="BG125" s="105">
        <f t="shared" si="11"/>
        <v>0</v>
      </c>
      <c r="BH125" s="105">
        <f t="shared" si="12"/>
        <v>0</v>
      </c>
      <c r="BI125" s="105">
        <f t="shared" si="13"/>
        <v>0</v>
      </c>
      <c r="BJ125" s="13" t="s">
        <v>137</v>
      </c>
      <c r="BK125" s="168">
        <f t="shared" si="14"/>
        <v>0</v>
      </c>
      <c r="BL125" s="13" t="s">
        <v>183</v>
      </c>
      <c r="BM125" s="13" t="s">
        <v>426</v>
      </c>
    </row>
    <row r="126" spans="2:65" s="1" customFormat="1" ht="22.5" customHeight="1">
      <c r="B126" s="30"/>
      <c r="C126" s="161" t="s">
        <v>327</v>
      </c>
      <c r="D126" s="161" t="s">
        <v>160</v>
      </c>
      <c r="E126" s="162" t="s">
        <v>427</v>
      </c>
      <c r="F126" s="241" t="s">
        <v>428</v>
      </c>
      <c r="G126" s="242"/>
      <c r="H126" s="242"/>
      <c r="I126" s="242"/>
      <c r="J126" s="163" t="s">
        <v>205</v>
      </c>
      <c r="K126" s="164">
        <v>6</v>
      </c>
      <c r="L126" s="243">
        <v>0</v>
      </c>
      <c r="M126" s="242"/>
      <c r="N126" s="244">
        <f t="shared" si="5"/>
        <v>0</v>
      </c>
      <c r="O126" s="238"/>
      <c r="P126" s="238"/>
      <c r="Q126" s="238"/>
      <c r="R126" s="32"/>
      <c r="T126" s="165" t="s">
        <v>18</v>
      </c>
      <c r="U126" s="39" t="s">
        <v>41</v>
      </c>
      <c r="V126" s="31"/>
      <c r="W126" s="166">
        <f t="shared" si="6"/>
        <v>0</v>
      </c>
      <c r="X126" s="166">
        <v>2.0000000000000001E-4</v>
      </c>
      <c r="Y126" s="166">
        <f t="shared" si="7"/>
        <v>1.2000000000000001E-3</v>
      </c>
      <c r="Z126" s="166">
        <v>0</v>
      </c>
      <c r="AA126" s="167">
        <f t="shared" si="8"/>
        <v>0</v>
      </c>
      <c r="AR126" s="13" t="s">
        <v>164</v>
      </c>
      <c r="AT126" s="13" t="s">
        <v>160</v>
      </c>
      <c r="AU126" s="13" t="s">
        <v>137</v>
      </c>
      <c r="AY126" s="13" t="s">
        <v>158</v>
      </c>
      <c r="BE126" s="105">
        <f t="shared" si="9"/>
        <v>0</v>
      </c>
      <c r="BF126" s="105">
        <f t="shared" si="10"/>
        <v>0</v>
      </c>
      <c r="BG126" s="105">
        <f t="shared" si="11"/>
        <v>0</v>
      </c>
      <c r="BH126" s="105">
        <f t="shared" si="12"/>
        <v>0</v>
      </c>
      <c r="BI126" s="105">
        <f t="shared" si="13"/>
        <v>0</v>
      </c>
      <c r="BJ126" s="13" t="s">
        <v>137</v>
      </c>
      <c r="BK126" s="168">
        <f t="shared" si="14"/>
        <v>0</v>
      </c>
      <c r="BL126" s="13" t="s">
        <v>165</v>
      </c>
      <c r="BM126" s="13" t="s">
        <v>429</v>
      </c>
    </row>
    <row r="127" spans="2:65" s="1" customFormat="1" ht="22.5" customHeight="1">
      <c r="B127" s="30"/>
      <c r="C127" s="161" t="s">
        <v>164</v>
      </c>
      <c r="D127" s="161" t="s">
        <v>160</v>
      </c>
      <c r="E127" s="162" t="s">
        <v>430</v>
      </c>
      <c r="F127" s="241" t="s">
        <v>431</v>
      </c>
      <c r="G127" s="242"/>
      <c r="H127" s="242"/>
      <c r="I127" s="242"/>
      <c r="J127" s="163" t="s">
        <v>205</v>
      </c>
      <c r="K127" s="164">
        <v>23</v>
      </c>
      <c r="L127" s="243">
        <v>0</v>
      </c>
      <c r="M127" s="242"/>
      <c r="N127" s="244">
        <f t="shared" si="5"/>
        <v>0</v>
      </c>
      <c r="O127" s="238"/>
      <c r="P127" s="238"/>
      <c r="Q127" s="238"/>
      <c r="R127" s="32"/>
      <c r="T127" s="165" t="s">
        <v>18</v>
      </c>
      <c r="U127" s="39" t="s">
        <v>41</v>
      </c>
      <c r="V127" s="31"/>
      <c r="W127" s="166">
        <f t="shared" si="6"/>
        <v>0</v>
      </c>
      <c r="X127" s="166">
        <v>1E-4</v>
      </c>
      <c r="Y127" s="166">
        <f t="shared" si="7"/>
        <v>2.3E-3</v>
      </c>
      <c r="Z127" s="166">
        <v>0</v>
      </c>
      <c r="AA127" s="167">
        <f t="shared" si="8"/>
        <v>0</v>
      </c>
      <c r="AR127" s="13" t="s">
        <v>164</v>
      </c>
      <c r="AT127" s="13" t="s">
        <v>160</v>
      </c>
      <c r="AU127" s="13" t="s">
        <v>137</v>
      </c>
      <c r="AY127" s="13" t="s">
        <v>158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3" t="s">
        <v>137</v>
      </c>
      <c r="BK127" s="168">
        <f t="shared" si="14"/>
        <v>0</v>
      </c>
      <c r="BL127" s="13" t="s">
        <v>165</v>
      </c>
      <c r="BM127" s="13" t="s">
        <v>432</v>
      </c>
    </row>
    <row r="128" spans="2:65" s="1" customFormat="1" ht="31.5" customHeight="1">
      <c r="B128" s="30"/>
      <c r="C128" s="169" t="s">
        <v>433</v>
      </c>
      <c r="D128" s="169" t="s">
        <v>180</v>
      </c>
      <c r="E128" s="170" t="s">
        <v>439</v>
      </c>
      <c r="F128" s="237" t="s">
        <v>440</v>
      </c>
      <c r="G128" s="238"/>
      <c r="H128" s="238"/>
      <c r="I128" s="238"/>
      <c r="J128" s="171" t="s">
        <v>205</v>
      </c>
      <c r="K128" s="172">
        <v>5</v>
      </c>
      <c r="L128" s="239">
        <v>0</v>
      </c>
      <c r="M128" s="238"/>
      <c r="N128" s="240">
        <f t="shared" si="5"/>
        <v>0</v>
      </c>
      <c r="O128" s="238"/>
      <c r="P128" s="238"/>
      <c r="Q128" s="238"/>
      <c r="R128" s="32"/>
      <c r="T128" s="165" t="s">
        <v>18</v>
      </c>
      <c r="U128" s="39" t="s">
        <v>41</v>
      </c>
      <c r="V128" s="31"/>
      <c r="W128" s="166">
        <f t="shared" si="6"/>
        <v>0</v>
      </c>
      <c r="X128" s="166">
        <v>5.0000000000000002E-5</v>
      </c>
      <c r="Y128" s="166">
        <f t="shared" si="7"/>
        <v>2.5000000000000001E-4</v>
      </c>
      <c r="Z128" s="166">
        <v>0</v>
      </c>
      <c r="AA128" s="167">
        <f t="shared" si="8"/>
        <v>0</v>
      </c>
      <c r="AR128" s="13" t="s">
        <v>183</v>
      </c>
      <c r="AT128" s="13" t="s">
        <v>180</v>
      </c>
      <c r="AU128" s="13" t="s">
        <v>137</v>
      </c>
      <c r="AY128" s="13" t="s">
        <v>158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3" t="s">
        <v>137</v>
      </c>
      <c r="BK128" s="168">
        <f t="shared" si="14"/>
        <v>0</v>
      </c>
      <c r="BL128" s="13" t="s">
        <v>183</v>
      </c>
      <c r="BM128" s="13" t="s">
        <v>441</v>
      </c>
    </row>
    <row r="129" spans="2:65" s="1" customFormat="1" ht="22.5" customHeight="1">
      <c r="B129" s="30"/>
      <c r="C129" s="161" t="s">
        <v>367</v>
      </c>
      <c r="D129" s="161" t="s">
        <v>160</v>
      </c>
      <c r="E129" s="162" t="s">
        <v>442</v>
      </c>
      <c r="F129" s="241" t="s">
        <v>443</v>
      </c>
      <c r="G129" s="242"/>
      <c r="H129" s="242"/>
      <c r="I129" s="242"/>
      <c r="J129" s="163" t="s">
        <v>205</v>
      </c>
      <c r="K129" s="164">
        <v>5</v>
      </c>
      <c r="L129" s="243">
        <v>0</v>
      </c>
      <c r="M129" s="242"/>
      <c r="N129" s="244">
        <f t="shared" si="5"/>
        <v>0</v>
      </c>
      <c r="O129" s="238"/>
      <c r="P129" s="238"/>
      <c r="Q129" s="238"/>
      <c r="R129" s="32"/>
      <c r="T129" s="165" t="s">
        <v>18</v>
      </c>
      <c r="U129" s="39" t="s">
        <v>41</v>
      </c>
      <c r="V129" s="31"/>
      <c r="W129" s="166">
        <f t="shared" si="6"/>
        <v>0</v>
      </c>
      <c r="X129" s="166">
        <v>2.0000000000000001E-4</v>
      </c>
      <c r="Y129" s="166">
        <f t="shared" si="7"/>
        <v>1E-3</v>
      </c>
      <c r="Z129" s="166">
        <v>0</v>
      </c>
      <c r="AA129" s="167">
        <f t="shared" si="8"/>
        <v>0</v>
      </c>
      <c r="AR129" s="13" t="s">
        <v>164</v>
      </c>
      <c r="AT129" s="13" t="s">
        <v>160</v>
      </c>
      <c r="AU129" s="13" t="s">
        <v>137</v>
      </c>
      <c r="AY129" s="13" t="s">
        <v>158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3" t="s">
        <v>137</v>
      </c>
      <c r="BK129" s="168">
        <f t="shared" si="14"/>
        <v>0</v>
      </c>
      <c r="BL129" s="13" t="s">
        <v>165</v>
      </c>
      <c r="BM129" s="13" t="s">
        <v>444</v>
      </c>
    </row>
    <row r="130" spans="2:65" s="1" customFormat="1" ht="31.5" customHeight="1">
      <c r="B130" s="30"/>
      <c r="C130" s="169" t="s">
        <v>363</v>
      </c>
      <c r="D130" s="169" t="s">
        <v>180</v>
      </c>
      <c r="E130" s="170" t="s">
        <v>385</v>
      </c>
      <c r="F130" s="237" t="s">
        <v>386</v>
      </c>
      <c r="G130" s="238"/>
      <c r="H130" s="238"/>
      <c r="I130" s="238"/>
      <c r="J130" s="171" t="s">
        <v>192</v>
      </c>
      <c r="K130" s="173">
        <v>0</v>
      </c>
      <c r="L130" s="239">
        <v>0</v>
      </c>
      <c r="M130" s="238"/>
      <c r="N130" s="240">
        <f t="shared" si="5"/>
        <v>0</v>
      </c>
      <c r="O130" s="238"/>
      <c r="P130" s="238"/>
      <c r="Q130" s="238"/>
      <c r="R130" s="32"/>
      <c r="T130" s="165" t="s">
        <v>18</v>
      </c>
      <c r="U130" s="39" t="s">
        <v>41</v>
      </c>
      <c r="V130" s="31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3" t="s">
        <v>183</v>
      </c>
      <c r="AT130" s="13" t="s">
        <v>180</v>
      </c>
      <c r="AU130" s="13" t="s">
        <v>137</v>
      </c>
      <c r="AY130" s="13" t="s">
        <v>158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3" t="s">
        <v>137</v>
      </c>
      <c r="BK130" s="168">
        <f t="shared" si="14"/>
        <v>0</v>
      </c>
      <c r="BL130" s="13" t="s">
        <v>183</v>
      </c>
      <c r="BM130" s="13" t="s">
        <v>445</v>
      </c>
    </row>
    <row r="131" spans="2:65" s="1" customFormat="1" ht="31.5" customHeight="1">
      <c r="B131" s="30"/>
      <c r="C131" s="169" t="s">
        <v>228</v>
      </c>
      <c r="D131" s="169" t="s">
        <v>180</v>
      </c>
      <c r="E131" s="170" t="s">
        <v>389</v>
      </c>
      <c r="F131" s="237" t="s">
        <v>390</v>
      </c>
      <c r="G131" s="238"/>
      <c r="H131" s="238"/>
      <c r="I131" s="238"/>
      <c r="J131" s="171" t="s">
        <v>192</v>
      </c>
      <c r="K131" s="173">
        <v>0</v>
      </c>
      <c r="L131" s="239">
        <v>0</v>
      </c>
      <c r="M131" s="238"/>
      <c r="N131" s="240">
        <f t="shared" si="5"/>
        <v>0</v>
      </c>
      <c r="O131" s="238"/>
      <c r="P131" s="238"/>
      <c r="Q131" s="238"/>
      <c r="R131" s="32"/>
      <c r="T131" s="165" t="s">
        <v>18</v>
      </c>
      <c r="U131" s="39" t="s">
        <v>41</v>
      </c>
      <c r="V131" s="31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3" t="s">
        <v>183</v>
      </c>
      <c r="AT131" s="13" t="s">
        <v>180</v>
      </c>
      <c r="AU131" s="13" t="s">
        <v>137</v>
      </c>
      <c r="AY131" s="13" t="s">
        <v>158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3" t="s">
        <v>137</v>
      </c>
      <c r="BK131" s="168">
        <f t="shared" si="14"/>
        <v>0</v>
      </c>
      <c r="BL131" s="13" t="s">
        <v>183</v>
      </c>
      <c r="BM131" s="13" t="s">
        <v>446</v>
      </c>
    </row>
    <row r="132" spans="2:65" s="9" customFormat="1" ht="37.35" customHeight="1">
      <c r="B132" s="150"/>
      <c r="C132" s="151"/>
      <c r="D132" s="152" t="s">
        <v>132</v>
      </c>
      <c r="E132" s="152"/>
      <c r="F132" s="152"/>
      <c r="G132" s="152"/>
      <c r="H132" s="152"/>
      <c r="I132" s="152"/>
      <c r="J132" s="152"/>
      <c r="K132" s="152"/>
      <c r="L132" s="152"/>
      <c r="M132" s="152"/>
      <c r="N132" s="245">
        <f>BK132</f>
        <v>0</v>
      </c>
      <c r="O132" s="246"/>
      <c r="P132" s="246"/>
      <c r="Q132" s="246"/>
      <c r="R132" s="153"/>
      <c r="T132" s="154"/>
      <c r="U132" s="151"/>
      <c r="V132" s="151"/>
      <c r="W132" s="155">
        <f>W133</f>
        <v>0</v>
      </c>
      <c r="X132" s="151"/>
      <c r="Y132" s="155">
        <f>Y133</f>
        <v>0</v>
      </c>
      <c r="Z132" s="151"/>
      <c r="AA132" s="156">
        <f>AA133</f>
        <v>0</v>
      </c>
      <c r="AR132" s="157" t="s">
        <v>165</v>
      </c>
      <c r="AT132" s="158" t="s">
        <v>73</v>
      </c>
      <c r="AU132" s="158" t="s">
        <v>74</v>
      </c>
      <c r="AY132" s="157" t="s">
        <v>158</v>
      </c>
      <c r="BK132" s="159">
        <f>BK133</f>
        <v>0</v>
      </c>
    </row>
    <row r="133" spans="2:65" s="1" customFormat="1" ht="22.5" customHeight="1">
      <c r="B133" s="30"/>
      <c r="C133" s="169" t="s">
        <v>81</v>
      </c>
      <c r="D133" s="169" t="s">
        <v>180</v>
      </c>
      <c r="E133" s="170" t="s">
        <v>401</v>
      </c>
      <c r="F133" s="237" t="s">
        <v>436</v>
      </c>
      <c r="G133" s="238"/>
      <c r="H133" s="238"/>
      <c r="I133" s="238"/>
      <c r="J133" s="171" t="s">
        <v>403</v>
      </c>
      <c r="K133" s="172">
        <v>10</v>
      </c>
      <c r="L133" s="239">
        <v>0</v>
      </c>
      <c r="M133" s="238"/>
      <c r="N133" s="240">
        <f>ROUND(L133*K133,3)</f>
        <v>0</v>
      </c>
      <c r="O133" s="238"/>
      <c r="P133" s="238"/>
      <c r="Q133" s="238"/>
      <c r="R133" s="32"/>
      <c r="T133" s="165" t="s">
        <v>18</v>
      </c>
      <c r="U133" s="39" t="s">
        <v>41</v>
      </c>
      <c r="V133" s="31"/>
      <c r="W133" s="166">
        <f>V133*K133</f>
        <v>0</v>
      </c>
      <c r="X133" s="166">
        <v>0</v>
      </c>
      <c r="Y133" s="166">
        <f>X133*K133</f>
        <v>0</v>
      </c>
      <c r="Z133" s="166">
        <v>0</v>
      </c>
      <c r="AA133" s="167">
        <f>Z133*K133</f>
        <v>0</v>
      </c>
      <c r="AR133" s="13" t="s">
        <v>404</v>
      </c>
      <c r="AT133" s="13" t="s">
        <v>180</v>
      </c>
      <c r="AU133" s="13" t="s">
        <v>81</v>
      </c>
      <c r="AY133" s="13" t="s">
        <v>158</v>
      </c>
      <c r="BE133" s="105">
        <f>IF(U133="základná",N133,0)</f>
        <v>0</v>
      </c>
      <c r="BF133" s="105">
        <f>IF(U133="znížená",N133,0)</f>
        <v>0</v>
      </c>
      <c r="BG133" s="105">
        <f>IF(U133="zákl. prenesená",N133,0)</f>
        <v>0</v>
      </c>
      <c r="BH133" s="105">
        <f>IF(U133="zníž. prenesená",N133,0)</f>
        <v>0</v>
      </c>
      <c r="BI133" s="105">
        <f>IF(U133="nulová",N133,0)</f>
        <v>0</v>
      </c>
      <c r="BJ133" s="13" t="s">
        <v>137</v>
      </c>
      <c r="BK133" s="168">
        <f>ROUND(L133*K133,3)</f>
        <v>0</v>
      </c>
      <c r="BL133" s="13" t="s">
        <v>404</v>
      </c>
      <c r="BM133" s="13" t="s">
        <v>437</v>
      </c>
    </row>
    <row r="134" spans="2:65" s="1" customFormat="1" ht="49.95" customHeight="1">
      <c r="B134" s="30"/>
      <c r="C134" s="31"/>
      <c r="D134" s="152" t="s">
        <v>406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245">
        <f t="shared" ref="N134:N139" si="15">BK134</f>
        <v>0</v>
      </c>
      <c r="O134" s="246"/>
      <c r="P134" s="246"/>
      <c r="Q134" s="246"/>
      <c r="R134" s="32"/>
      <c r="T134" s="73"/>
      <c r="U134" s="31"/>
      <c r="V134" s="31"/>
      <c r="W134" s="31"/>
      <c r="X134" s="31"/>
      <c r="Y134" s="31"/>
      <c r="Z134" s="31"/>
      <c r="AA134" s="74"/>
      <c r="AT134" s="13" t="s">
        <v>73</v>
      </c>
      <c r="AU134" s="13" t="s">
        <v>74</v>
      </c>
      <c r="AY134" s="13" t="s">
        <v>407</v>
      </c>
      <c r="BK134" s="168">
        <f>SUM(BK135:BK139)</f>
        <v>0</v>
      </c>
    </row>
    <row r="135" spans="2:65" s="1" customFormat="1" ht="22.35" customHeight="1">
      <c r="B135" s="30"/>
      <c r="C135" s="174" t="s">
        <v>18</v>
      </c>
      <c r="D135" s="174" t="s">
        <v>180</v>
      </c>
      <c r="E135" s="175" t="s">
        <v>18</v>
      </c>
      <c r="F135" s="247" t="s">
        <v>18</v>
      </c>
      <c r="G135" s="248"/>
      <c r="H135" s="248"/>
      <c r="I135" s="248"/>
      <c r="J135" s="176" t="s">
        <v>18</v>
      </c>
      <c r="K135" s="173"/>
      <c r="L135" s="239"/>
      <c r="M135" s="238"/>
      <c r="N135" s="240">
        <f t="shared" si="15"/>
        <v>0</v>
      </c>
      <c r="O135" s="238"/>
      <c r="P135" s="238"/>
      <c r="Q135" s="238"/>
      <c r="R135" s="32"/>
      <c r="T135" s="165" t="s">
        <v>18</v>
      </c>
      <c r="U135" s="177" t="s">
        <v>41</v>
      </c>
      <c r="V135" s="31"/>
      <c r="W135" s="31"/>
      <c r="X135" s="31"/>
      <c r="Y135" s="31"/>
      <c r="Z135" s="31"/>
      <c r="AA135" s="74"/>
      <c r="AT135" s="13" t="s">
        <v>407</v>
      </c>
      <c r="AU135" s="13" t="s">
        <v>81</v>
      </c>
      <c r="AY135" s="13" t="s">
        <v>407</v>
      </c>
      <c r="BE135" s="105">
        <f>IF(U135="základná",N135,0)</f>
        <v>0</v>
      </c>
      <c r="BF135" s="105">
        <f>IF(U135="znížená",N135,0)</f>
        <v>0</v>
      </c>
      <c r="BG135" s="105">
        <f>IF(U135="zákl. prenesená",N135,0)</f>
        <v>0</v>
      </c>
      <c r="BH135" s="105">
        <f>IF(U135="zníž. prenesená",N135,0)</f>
        <v>0</v>
      </c>
      <c r="BI135" s="105">
        <f>IF(U135="nulová",N135,0)</f>
        <v>0</v>
      </c>
      <c r="BJ135" s="13" t="s">
        <v>137</v>
      </c>
      <c r="BK135" s="168">
        <f>L135*K135</f>
        <v>0</v>
      </c>
    </row>
    <row r="136" spans="2:65" s="1" customFormat="1" ht="22.35" customHeight="1">
      <c r="B136" s="30"/>
      <c r="C136" s="174" t="s">
        <v>18</v>
      </c>
      <c r="D136" s="174" t="s">
        <v>180</v>
      </c>
      <c r="E136" s="175" t="s">
        <v>18</v>
      </c>
      <c r="F136" s="247" t="s">
        <v>18</v>
      </c>
      <c r="G136" s="248"/>
      <c r="H136" s="248"/>
      <c r="I136" s="248"/>
      <c r="J136" s="176" t="s">
        <v>18</v>
      </c>
      <c r="K136" s="173"/>
      <c r="L136" s="239"/>
      <c r="M136" s="238"/>
      <c r="N136" s="240">
        <f t="shared" si="15"/>
        <v>0</v>
      </c>
      <c r="O136" s="238"/>
      <c r="P136" s="238"/>
      <c r="Q136" s="238"/>
      <c r="R136" s="32"/>
      <c r="T136" s="165" t="s">
        <v>18</v>
      </c>
      <c r="U136" s="177" t="s">
        <v>41</v>
      </c>
      <c r="V136" s="31"/>
      <c r="W136" s="31"/>
      <c r="X136" s="31"/>
      <c r="Y136" s="31"/>
      <c r="Z136" s="31"/>
      <c r="AA136" s="74"/>
      <c r="AT136" s="13" t="s">
        <v>407</v>
      </c>
      <c r="AU136" s="13" t="s">
        <v>81</v>
      </c>
      <c r="AY136" s="13" t="s">
        <v>407</v>
      </c>
      <c r="BE136" s="105">
        <f>IF(U136="základná",N136,0)</f>
        <v>0</v>
      </c>
      <c r="BF136" s="105">
        <f>IF(U136="znížená",N136,0)</f>
        <v>0</v>
      </c>
      <c r="BG136" s="105">
        <f>IF(U136="zákl. prenesená",N136,0)</f>
        <v>0</v>
      </c>
      <c r="BH136" s="105">
        <f>IF(U136="zníž. prenesená",N136,0)</f>
        <v>0</v>
      </c>
      <c r="BI136" s="105">
        <f>IF(U136="nulová",N136,0)</f>
        <v>0</v>
      </c>
      <c r="BJ136" s="13" t="s">
        <v>137</v>
      </c>
      <c r="BK136" s="168">
        <f>L136*K136</f>
        <v>0</v>
      </c>
    </row>
    <row r="137" spans="2:65" s="1" customFormat="1" ht="22.35" customHeight="1">
      <c r="B137" s="30"/>
      <c r="C137" s="174" t="s">
        <v>18</v>
      </c>
      <c r="D137" s="174" t="s">
        <v>180</v>
      </c>
      <c r="E137" s="175" t="s">
        <v>18</v>
      </c>
      <c r="F137" s="247" t="s">
        <v>18</v>
      </c>
      <c r="G137" s="248"/>
      <c r="H137" s="248"/>
      <c r="I137" s="248"/>
      <c r="J137" s="176" t="s">
        <v>18</v>
      </c>
      <c r="K137" s="173"/>
      <c r="L137" s="239"/>
      <c r="M137" s="238"/>
      <c r="N137" s="240">
        <f t="shared" si="15"/>
        <v>0</v>
      </c>
      <c r="O137" s="238"/>
      <c r="P137" s="238"/>
      <c r="Q137" s="238"/>
      <c r="R137" s="32"/>
      <c r="T137" s="165" t="s">
        <v>18</v>
      </c>
      <c r="U137" s="177" t="s">
        <v>41</v>
      </c>
      <c r="V137" s="31"/>
      <c r="W137" s="31"/>
      <c r="X137" s="31"/>
      <c r="Y137" s="31"/>
      <c r="Z137" s="31"/>
      <c r="AA137" s="74"/>
      <c r="AT137" s="13" t="s">
        <v>407</v>
      </c>
      <c r="AU137" s="13" t="s">
        <v>81</v>
      </c>
      <c r="AY137" s="13" t="s">
        <v>407</v>
      </c>
      <c r="BE137" s="105">
        <f>IF(U137="základná",N137,0)</f>
        <v>0</v>
      </c>
      <c r="BF137" s="105">
        <f>IF(U137="znížená",N137,0)</f>
        <v>0</v>
      </c>
      <c r="BG137" s="105">
        <f>IF(U137="zákl. prenesená",N137,0)</f>
        <v>0</v>
      </c>
      <c r="BH137" s="105">
        <f>IF(U137="zníž. prenesená",N137,0)</f>
        <v>0</v>
      </c>
      <c r="BI137" s="105">
        <f>IF(U137="nulová",N137,0)</f>
        <v>0</v>
      </c>
      <c r="BJ137" s="13" t="s">
        <v>137</v>
      </c>
      <c r="BK137" s="168">
        <f>L137*K137</f>
        <v>0</v>
      </c>
    </row>
    <row r="138" spans="2:65" s="1" customFormat="1" ht="22.35" customHeight="1">
      <c r="B138" s="30"/>
      <c r="C138" s="174" t="s">
        <v>18</v>
      </c>
      <c r="D138" s="174" t="s">
        <v>180</v>
      </c>
      <c r="E138" s="175" t="s">
        <v>18</v>
      </c>
      <c r="F138" s="247" t="s">
        <v>18</v>
      </c>
      <c r="G138" s="248"/>
      <c r="H138" s="248"/>
      <c r="I138" s="248"/>
      <c r="J138" s="176" t="s">
        <v>18</v>
      </c>
      <c r="K138" s="173"/>
      <c r="L138" s="239"/>
      <c r="M138" s="238"/>
      <c r="N138" s="240">
        <f t="shared" si="15"/>
        <v>0</v>
      </c>
      <c r="O138" s="238"/>
      <c r="P138" s="238"/>
      <c r="Q138" s="238"/>
      <c r="R138" s="32"/>
      <c r="T138" s="165" t="s">
        <v>18</v>
      </c>
      <c r="U138" s="177" t="s">
        <v>41</v>
      </c>
      <c r="V138" s="31"/>
      <c r="W138" s="31"/>
      <c r="X138" s="31"/>
      <c r="Y138" s="31"/>
      <c r="Z138" s="31"/>
      <c r="AA138" s="74"/>
      <c r="AT138" s="13" t="s">
        <v>407</v>
      </c>
      <c r="AU138" s="13" t="s">
        <v>81</v>
      </c>
      <c r="AY138" s="13" t="s">
        <v>407</v>
      </c>
      <c r="BE138" s="105">
        <f>IF(U138="základná",N138,0)</f>
        <v>0</v>
      </c>
      <c r="BF138" s="105">
        <f>IF(U138="znížená",N138,0)</f>
        <v>0</v>
      </c>
      <c r="BG138" s="105">
        <f>IF(U138="zákl. prenesená",N138,0)</f>
        <v>0</v>
      </c>
      <c r="BH138" s="105">
        <f>IF(U138="zníž. prenesená",N138,0)</f>
        <v>0</v>
      </c>
      <c r="BI138" s="105">
        <f>IF(U138="nulová",N138,0)</f>
        <v>0</v>
      </c>
      <c r="BJ138" s="13" t="s">
        <v>137</v>
      </c>
      <c r="BK138" s="168">
        <f>L138*K138</f>
        <v>0</v>
      </c>
    </row>
    <row r="139" spans="2:65" s="1" customFormat="1" ht="22.35" customHeight="1">
      <c r="B139" s="30"/>
      <c r="C139" s="174" t="s">
        <v>18</v>
      </c>
      <c r="D139" s="174" t="s">
        <v>180</v>
      </c>
      <c r="E139" s="175" t="s">
        <v>18</v>
      </c>
      <c r="F139" s="247" t="s">
        <v>18</v>
      </c>
      <c r="G139" s="248"/>
      <c r="H139" s="248"/>
      <c r="I139" s="248"/>
      <c r="J139" s="176" t="s">
        <v>18</v>
      </c>
      <c r="K139" s="173"/>
      <c r="L139" s="239"/>
      <c r="M139" s="238"/>
      <c r="N139" s="240">
        <f t="shared" si="15"/>
        <v>0</v>
      </c>
      <c r="O139" s="238"/>
      <c r="P139" s="238"/>
      <c r="Q139" s="238"/>
      <c r="R139" s="32"/>
      <c r="T139" s="165" t="s">
        <v>18</v>
      </c>
      <c r="U139" s="177" t="s">
        <v>41</v>
      </c>
      <c r="V139" s="51"/>
      <c r="W139" s="51"/>
      <c r="X139" s="51"/>
      <c r="Y139" s="51"/>
      <c r="Z139" s="51"/>
      <c r="AA139" s="53"/>
      <c r="AT139" s="13" t="s">
        <v>407</v>
      </c>
      <c r="AU139" s="13" t="s">
        <v>81</v>
      </c>
      <c r="AY139" s="13" t="s">
        <v>407</v>
      </c>
      <c r="BE139" s="105">
        <f>IF(U139="základná",N139,0)</f>
        <v>0</v>
      </c>
      <c r="BF139" s="105">
        <f>IF(U139="znížená",N139,0)</f>
        <v>0</v>
      </c>
      <c r="BG139" s="105">
        <f>IF(U139="zákl. prenesená",N139,0)</f>
        <v>0</v>
      </c>
      <c r="BH139" s="105">
        <f>IF(U139="zníž. prenesená",N139,0)</f>
        <v>0</v>
      </c>
      <c r="BI139" s="105">
        <f>IF(U139="nulová",N139,0)</f>
        <v>0</v>
      </c>
      <c r="BJ139" s="13" t="s">
        <v>137</v>
      </c>
      <c r="BK139" s="168">
        <f>L139*K139</f>
        <v>0</v>
      </c>
    </row>
    <row r="140" spans="2:65" s="1" customFormat="1" ht="6.9" customHeight="1"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6"/>
    </row>
  </sheetData>
  <sheetProtection password="CC35" sheet="1" objects="1" scenarios="1" formatColumns="0" formatRows="0" sort="0" autoFilter="0"/>
  <mergeCells count="11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39:I139"/>
    <mergeCell ref="L139:M139"/>
    <mergeCell ref="N139:Q139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N132:Q132"/>
    <mergeCell ref="N134:Q134"/>
    <mergeCell ref="H1:K1"/>
    <mergeCell ref="S2:AC2"/>
    <mergeCell ref="F137:I137"/>
    <mergeCell ref="L137:M137"/>
    <mergeCell ref="N137:Q137"/>
    <mergeCell ref="F138:I138"/>
    <mergeCell ref="L138:M138"/>
    <mergeCell ref="N138:Q13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</mergeCells>
  <dataValidations count="2">
    <dataValidation type="list" allowBlank="1" showInputMessage="1" showErrorMessage="1" error="Povolené sú hodnoty K a M." sqref="D135:D140">
      <formula1>"K,M"</formula1>
    </dataValidation>
    <dataValidation type="list" allowBlank="1" showInputMessage="1" showErrorMessage="1" error="Povolené sú hodnoty základná, znížená, nulová." sqref="U135:U140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8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0"/>
  <sheetViews>
    <sheetView showGridLines="0" tabSelected="1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83"/>
      <c r="B1" s="181"/>
      <c r="C1" s="181"/>
      <c r="D1" s="182" t="s">
        <v>1</v>
      </c>
      <c r="E1" s="181"/>
      <c r="F1" s="179" t="s">
        <v>672</v>
      </c>
      <c r="G1" s="179"/>
      <c r="H1" s="228" t="s">
        <v>673</v>
      </c>
      <c r="I1" s="228"/>
      <c r="J1" s="228"/>
      <c r="K1" s="228"/>
      <c r="L1" s="179" t="s">
        <v>674</v>
      </c>
      <c r="M1" s="181"/>
      <c r="N1" s="181"/>
      <c r="O1" s="182" t="s">
        <v>116</v>
      </c>
      <c r="P1" s="181"/>
      <c r="Q1" s="181"/>
      <c r="R1" s="181"/>
      <c r="S1" s="179" t="s">
        <v>675</v>
      </c>
      <c r="T1" s="179"/>
      <c r="U1" s="183"/>
      <c r="V1" s="18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" customHeight="1">
      <c r="C2" s="216" t="s">
        <v>5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185" t="s">
        <v>6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13" t="s">
        <v>91</v>
      </c>
    </row>
    <row r="3" spans="1:6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" customHeight="1">
      <c r="B4" s="17"/>
      <c r="C4" s="192" t="s">
        <v>117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19"/>
      <c r="T4" s="20" t="s">
        <v>10</v>
      </c>
      <c r="AT4" s="13" t="s">
        <v>4</v>
      </c>
    </row>
    <row r="5" spans="1:66" ht="6.9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>
      <c r="B6" s="17"/>
      <c r="C6" s="18"/>
      <c r="D6" s="25" t="s">
        <v>15</v>
      </c>
      <c r="E6" s="18"/>
      <c r="F6" s="250" t="str">
        <f>'Rekapitulácia stavby'!K6</f>
        <v>Centrum voľného času Spektrum, ul. K. Novackého, Prievidza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18"/>
      <c r="R6" s="19"/>
    </row>
    <row r="7" spans="1:66" s="1" customFormat="1" ht="32.85" customHeight="1">
      <c r="B7" s="30"/>
      <c r="C7" s="31"/>
      <c r="D7" s="24" t="s">
        <v>118</v>
      </c>
      <c r="E7" s="31"/>
      <c r="F7" s="222" t="s">
        <v>447</v>
      </c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31"/>
      <c r="R7" s="32"/>
    </row>
    <row r="8" spans="1:66" s="1" customFormat="1" ht="14.4" customHeight="1">
      <c r="B8" s="30"/>
      <c r="C8" s="31"/>
      <c r="D8" s="25" t="s">
        <v>17</v>
      </c>
      <c r="E8" s="31"/>
      <c r="F8" s="23" t="s">
        <v>18</v>
      </c>
      <c r="G8" s="31"/>
      <c r="H8" s="31"/>
      <c r="I8" s="31"/>
      <c r="J8" s="31"/>
      <c r="K8" s="31"/>
      <c r="L8" s="31"/>
      <c r="M8" s="25" t="s">
        <v>19</v>
      </c>
      <c r="N8" s="31"/>
      <c r="O8" s="23" t="s">
        <v>18</v>
      </c>
      <c r="P8" s="31"/>
      <c r="Q8" s="31"/>
      <c r="R8" s="32"/>
    </row>
    <row r="9" spans="1:66" s="1" customFormat="1" ht="14.4" customHeight="1">
      <c r="B9" s="30"/>
      <c r="C9" s="31"/>
      <c r="D9" s="25" t="s">
        <v>20</v>
      </c>
      <c r="E9" s="31"/>
      <c r="F9" s="23" t="s">
        <v>21</v>
      </c>
      <c r="G9" s="31"/>
      <c r="H9" s="31"/>
      <c r="I9" s="31"/>
      <c r="J9" s="31"/>
      <c r="K9" s="31"/>
      <c r="L9" s="31"/>
      <c r="M9" s="25" t="s">
        <v>22</v>
      </c>
      <c r="N9" s="31"/>
      <c r="O9" s="264" t="str">
        <f>'Rekapitulácia stavby'!AN8</f>
        <v>12. 2. 2017</v>
      </c>
      <c r="P9" s="188"/>
      <c r="Q9" s="31"/>
      <c r="R9" s="32"/>
    </row>
    <row r="10" spans="1:66" s="1" customFormat="1" ht="10.9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" customHeight="1">
      <c r="B11" s="30"/>
      <c r="C11" s="31"/>
      <c r="D11" s="25" t="s">
        <v>24</v>
      </c>
      <c r="E11" s="31"/>
      <c r="F11" s="31"/>
      <c r="G11" s="31"/>
      <c r="H11" s="31"/>
      <c r="I11" s="31"/>
      <c r="J11" s="31"/>
      <c r="K11" s="31"/>
      <c r="L11" s="31"/>
      <c r="M11" s="25" t="s">
        <v>25</v>
      </c>
      <c r="N11" s="31"/>
      <c r="O11" s="221" t="str">
        <f>IF('Rekapitulácia stavby'!AN10="","",'Rekapitulácia stavby'!AN10)</f>
        <v/>
      </c>
      <c r="P11" s="188"/>
      <c r="Q11" s="31"/>
      <c r="R11" s="32"/>
    </row>
    <row r="12" spans="1:66" s="1" customFormat="1" ht="18" customHeight="1">
      <c r="B12" s="30"/>
      <c r="C12" s="31"/>
      <c r="D12" s="31"/>
      <c r="E12" s="23" t="str">
        <f>IF('Rekapitulácia stavby'!E11="","",'Rekapitulácia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27</v>
      </c>
      <c r="N12" s="31"/>
      <c r="O12" s="221" t="str">
        <f>IF('Rekapitulácia stavby'!AN11="","",'Rekapitulácia stavby'!AN11)</f>
        <v/>
      </c>
      <c r="P12" s="188"/>
      <c r="Q12" s="31"/>
      <c r="R12" s="32"/>
    </row>
    <row r="13" spans="1:66" s="1" customFormat="1" ht="6.9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" customHeight="1">
      <c r="B14" s="30"/>
      <c r="C14" s="31"/>
      <c r="D14" s="25" t="s">
        <v>28</v>
      </c>
      <c r="E14" s="31"/>
      <c r="F14" s="31"/>
      <c r="G14" s="31"/>
      <c r="H14" s="31"/>
      <c r="I14" s="31"/>
      <c r="J14" s="31"/>
      <c r="K14" s="31"/>
      <c r="L14" s="31"/>
      <c r="M14" s="25" t="s">
        <v>25</v>
      </c>
      <c r="N14" s="31"/>
      <c r="O14" s="265" t="str">
        <f>IF('Rekapitulácia stavby'!AN13="","",'Rekapitulácia stavby'!AN13)</f>
        <v/>
      </c>
      <c r="P14" s="188"/>
      <c r="Q14" s="31"/>
      <c r="R14" s="32"/>
    </row>
    <row r="15" spans="1:66" s="1" customFormat="1" ht="18" customHeight="1">
      <c r="B15" s="30"/>
      <c r="C15" s="31"/>
      <c r="D15" s="31"/>
      <c r="E15" s="265" t="str">
        <f>IF('Rekapitulácia stavby'!E14="","",'Rekapitulácia stavby'!E14)</f>
        <v>Vyplň údaj</v>
      </c>
      <c r="F15" s="188"/>
      <c r="G15" s="188"/>
      <c r="H15" s="188"/>
      <c r="I15" s="188"/>
      <c r="J15" s="188"/>
      <c r="K15" s="188"/>
      <c r="L15" s="188"/>
      <c r="M15" s="25" t="s">
        <v>27</v>
      </c>
      <c r="N15" s="31"/>
      <c r="O15" s="265" t="str">
        <f>IF('Rekapitulácia stavby'!AN14="","",'Rekapitulácia stavby'!AN14)</f>
        <v/>
      </c>
      <c r="P15" s="188"/>
      <c r="Q15" s="31"/>
      <c r="R15" s="32"/>
    </row>
    <row r="16" spans="1:66" s="1" customFormat="1" ht="6.9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" customHeight="1">
      <c r="B17" s="30"/>
      <c r="C17" s="31"/>
      <c r="D17" s="25" t="s">
        <v>30</v>
      </c>
      <c r="E17" s="31"/>
      <c r="F17" s="31"/>
      <c r="G17" s="31"/>
      <c r="H17" s="31"/>
      <c r="I17" s="31"/>
      <c r="J17" s="31"/>
      <c r="K17" s="31"/>
      <c r="L17" s="31"/>
      <c r="M17" s="25" t="s">
        <v>25</v>
      </c>
      <c r="N17" s="31"/>
      <c r="O17" s="221" t="str">
        <f>IF('Rekapitulácia stavby'!AN16="","",'Rekapitulácia stavby'!AN16)</f>
        <v/>
      </c>
      <c r="P17" s="188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27</v>
      </c>
      <c r="N18" s="31"/>
      <c r="O18" s="221" t="str">
        <f>IF('Rekapitulácia stavby'!AN17="","",'Rekapitulácia stavby'!AN17)</f>
        <v/>
      </c>
      <c r="P18" s="188"/>
      <c r="Q18" s="31"/>
      <c r="R18" s="32"/>
    </row>
    <row r="19" spans="2:18" s="1" customFormat="1" ht="6.9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" customHeight="1">
      <c r="B20" s="30"/>
      <c r="C20" s="31"/>
      <c r="D20" s="25" t="s">
        <v>33</v>
      </c>
      <c r="E20" s="31"/>
      <c r="F20" s="31"/>
      <c r="G20" s="31"/>
      <c r="H20" s="31"/>
      <c r="I20" s="31"/>
      <c r="J20" s="31"/>
      <c r="K20" s="31"/>
      <c r="L20" s="31"/>
      <c r="M20" s="25" t="s">
        <v>25</v>
      </c>
      <c r="N20" s="31"/>
      <c r="O20" s="221" t="str">
        <f>IF('Rekapitulácia stavby'!AN19="","",'Rekapitulácia stavby'!AN19)</f>
        <v/>
      </c>
      <c r="P20" s="188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27</v>
      </c>
      <c r="N21" s="31"/>
      <c r="O21" s="221" t="str">
        <f>IF('Rekapitulácia stavby'!AN20="","",'Rekapitulácia stavby'!AN20)</f>
        <v/>
      </c>
      <c r="P21" s="188"/>
      <c r="Q21" s="31"/>
      <c r="R21" s="32"/>
    </row>
    <row r="22" spans="2:18" s="1" customFormat="1" ht="6.9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" customHeight="1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24" t="s">
        <v>18</v>
      </c>
      <c r="F24" s="188"/>
      <c r="G24" s="188"/>
      <c r="H24" s="188"/>
      <c r="I24" s="188"/>
      <c r="J24" s="188"/>
      <c r="K24" s="188"/>
      <c r="L24" s="188"/>
      <c r="M24" s="31"/>
      <c r="N24" s="31"/>
      <c r="O24" s="31"/>
      <c r="P24" s="31"/>
      <c r="Q24" s="31"/>
      <c r="R24" s="32"/>
    </row>
    <row r="25" spans="2:18" s="1" customFormat="1" ht="6.9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" customHeight="1">
      <c r="B27" s="30"/>
      <c r="C27" s="31"/>
      <c r="D27" s="114" t="s">
        <v>120</v>
      </c>
      <c r="E27" s="31"/>
      <c r="F27" s="31"/>
      <c r="G27" s="31"/>
      <c r="H27" s="31"/>
      <c r="I27" s="31"/>
      <c r="J27" s="31"/>
      <c r="K27" s="31"/>
      <c r="L27" s="31"/>
      <c r="M27" s="225">
        <f>N88</f>
        <v>0</v>
      </c>
      <c r="N27" s="188"/>
      <c r="O27" s="188"/>
      <c r="P27" s="188"/>
      <c r="Q27" s="31"/>
      <c r="R27" s="32"/>
    </row>
    <row r="28" spans="2:18" s="1" customFormat="1" ht="14.4" customHeight="1">
      <c r="B28" s="30"/>
      <c r="C28" s="31"/>
      <c r="D28" s="29" t="s">
        <v>110</v>
      </c>
      <c r="E28" s="31"/>
      <c r="F28" s="31"/>
      <c r="G28" s="31"/>
      <c r="H28" s="31"/>
      <c r="I28" s="31"/>
      <c r="J28" s="31"/>
      <c r="K28" s="31"/>
      <c r="L28" s="31"/>
      <c r="M28" s="225">
        <f>N94</f>
        <v>0</v>
      </c>
      <c r="N28" s="188"/>
      <c r="O28" s="188"/>
      <c r="P28" s="188"/>
      <c r="Q28" s="31"/>
      <c r="R28" s="32"/>
    </row>
    <row r="29" spans="2:18" s="1" customFormat="1" ht="6.9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37</v>
      </c>
      <c r="E30" s="31"/>
      <c r="F30" s="31"/>
      <c r="G30" s="31"/>
      <c r="H30" s="31"/>
      <c r="I30" s="31"/>
      <c r="J30" s="31"/>
      <c r="K30" s="31"/>
      <c r="L30" s="31"/>
      <c r="M30" s="263">
        <f>ROUND(M27+M28,2)</f>
        <v>0</v>
      </c>
      <c r="N30" s="188"/>
      <c r="O30" s="188"/>
      <c r="P30" s="188"/>
      <c r="Q30" s="31"/>
      <c r="R30" s="32"/>
    </row>
    <row r="31" spans="2:18" s="1" customFormat="1" ht="6.9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" customHeight="1">
      <c r="B32" s="30"/>
      <c r="C32" s="31"/>
      <c r="D32" s="37" t="s">
        <v>38</v>
      </c>
      <c r="E32" s="37" t="s">
        <v>39</v>
      </c>
      <c r="F32" s="38">
        <v>0.2</v>
      </c>
      <c r="G32" s="116" t="s">
        <v>40</v>
      </c>
      <c r="H32" s="261">
        <f>ROUND((((SUM(BE94:BE101)+SUM(BE119:BE133))+SUM(BE135:BE139))),2)</f>
        <v>0</v>
      </c>
      <c r="I32" s="188"/>
      <c r="J32" s="188"/>
      <c r="K32" s="31"/>
      <c r="L32" s="31"/>
      <c r="M32" s="261">
        <f>ROUND(((ROUND((SUM(BE94:BE101)+SUM(BE119:BE133)), 2)*F32)+SUM(BE135:BE139)*F32),2)</f>
        <v>0</v>
      </c>
      <c r="N32" s="188"/>
      <c r="O32" s="188"/>
      <c r="P32" s="188"/>
      <c r="Q32" s="31"/>
      <c r="R32" s="32"/>
    </row>
    <row r="33" spans="2:18" s="1" customFormat="1" ht="14.4" customHeight="1">
      <c r="B33" s="30"/>
      <c r="C33" s="31"/>
      <c r="D33" s="31"/>
      <c r="E33" s="37" t="s">
        <v>41</v>
      </c>
      <c r="F33" s="38">
        <v>0.2</v>
      </c>
      <c r="G33" s="116" t="s">
        <v>40</v>
      </c>
      <c r="H33" s="261">
        <f>ROUND((((SUM(BF94:BF101)+SUM(BF119:BF133))+SUM(BF135:BF139))),2)</f>
        <v>0</v>
      </c>
      <c r="I33" s="188"/>
      <c r="J33" s="188"/>
      <c r="K33" s="31"/>
      <c r="L33" s="31"/>
      <c r="M33" s="261">
        <f>ROUND(((ROUND((SUM(BF94:BF101)+SUM(BF119:BF133)), 2)*F33)+SUM(BF135:BF139)*F33),2)</f>
        <v>0</v>
      </c>
      <c r="N33" s="188"/>
      <c r="O33" s="188"/>
      <c r="P33" s="188"/>
      <c r="Q33" s="31"/>
      <c r="R33" s="32"/>
    </row>
    <row r="34" spans="2:18" s="1" customFormat="1" ht="14.4" hidden="1" customHeight="1">
      <c r="B34" s="30"/>
      <c r="C34" s="31"/>
      <c r="D34" s="31"/>
      <c r="E34" s="37" t="s">
        <v>42</v>
      </c>
      <c r="F34" s="38">
        <v>0.2</v>
      </c>
      <c r="G34" s="116" t="s">
        <v>40</v>
      </c>
      <c r="H34" s="261">
        <f>ROUND((((SUM(BG94:BG101)+SUM(BG119:BG133))+SUM(BG135:BG139))),2)</f>
        <v>0</v>
      </c>
      <c r="I34" s="188"/>
      <c r="J34" s="188"/>
      <c r="K34" s="31"/>
      <c r="L34" s="31"/>
      <c r="M34" s="261">
        <v>0</v>
      </c>
      <c r="N34" s="188"/>
      <c r="O34" s="188"/>
      <c r="P34" s="188"/>
      <c r="Q34" s="31"/>
      <c r="R34" s="32"/>
    </row>
    <row r="35" spans="2:18" s="1" customFormat="1" ht="14.4" hidden="1" customHeight="1">
      <c r="B35" s="30"/>
      <c r="C35" s="31"/>
      <c r="D35" s="31"/>
      <c r="E35" s="37" t="s">
        <v>43</v>
      </c>
      <c r="F35" s="38">
        <v>0.2</v>
      </c>
      <c r="G35" s="116" t="s">
        <v>40</v>
      </c>
      <c r="H35" s="261">
        <f>ROUND((((SUM(BH94:BH101)+SUM(BH119:BH133))+SUM(BH135:BH139))),2)</f>
        <v>0</v>
      </c>
      <c r="I35" s="188"/>
      <c r="J35" s="188"/>
      <c r="K35" s="31"/>
      <c r="L35" s="31"/>
      <c r="M35" s="261">
        <v>0</v>
      </c>
      <c r="N35" s="188"/>
      <c r="O35" s="188"/>
      <c r="P35" s="188"/>
      <c r="Q35" s="31"/>
      <c r="R35" s="32"/>
    </row>
    <row r="36" spans="2:18" s="1" customFormat="1" ht="14.4" hidden="1" customHeight="1">
      <c r="B36" s="30"/>
      <c r="C36" s="31"/>
      <c r="D36" s="31"/>
      <c r="E36" s="37" t="s">
        <v>44</v>
      </c>
      <c r="F36" s="38">
        <v>0</v>
      </c>
      <c r="G36" s="116" t="s">
        <v>40</v>
      </c>
      <c r="H36" s="261">
        <f>ROUND((((SUM(BI94:BI101)+SUM(BI119:BI133))+SUM(BI135:BI139))),2)</f>
        <v>0</v>
      </c>
      <c r="I36" s="188"/>
      <c r="J36" s="188"/>
      <c r="K36" s="31"/>
      <c r="L36" s="31"/>
      <c r="M36" s="261">
        <v>0</v>
      </c>
      <c r="N36" s="188"/>
      <c r="O36" s="188"/>
      <c r="P36" s="188"/>
      <c r="Q36" s="31"/>
      <c r="R36" s="32"/>
    </row>
    <row r="37" spans="2:18" s="1" customFormat="1" ht="6.9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45</v>
      </c>
      <c r="E38" s="75"/>
      <c r="F38" s="75"/>
      <c r="G38" s="118" t="s">
        <v>46</v>
      </c>
      <c r="H38" s="119" t="s">
        <v>47</v>
      </c>
      <c r="I38" s="75"/>
      <c r="J38" s="75"/>
      <c r="K38" s="75"/>
      <c r="L38" s="262">
        <f>SUM(M30:M36)</f>
        <v>0</v>
      </c>
      <c r="M38" s="200"/>
      <c r="N38" s="200"/>
      <c r="O38" s="200"/>
      <c r="P38" s="202"/>
      <c r="Q38" s="113"/>
      <c r="R38" s="32"/>
    </row>
    <row r="39" spans="2:18" s="1" customFormat="1" ht="14.4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4.4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4.4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4.4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21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21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21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21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21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21" s="1" customFormat="1" ht="14.4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21" s="1" customFormat="1" ht="14.4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21" s="1" customFormat="1" ht="6.9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" customHeight="1">
      <c r="B76" s="30"/>
      <c r="C76" s="192" t="s">
        <v>121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2"/>
      <c r="T76" s="123"/>
      <c r="U76" s="123"/>
    </row>
    <row r="77" spans="2:21" s="1" customFormat="1" ht="6.9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15</v>
      </c>
      <c r="D78" s="31"/>
      <c r="E78" s="31"/>
      <c r="F78" s="250" t="str">
        <f>F6</f>
        <v>Centrum voľného času Spektrum, ul. K. Novackého, Prievidza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31"/>
      <c r="R78" s="32"/>
      <c r="T78" s="123"/>
      <c r="U78" s="123"/>
    </row>
    <row r="79" spans="2:21" s="1" customFormat="1" ht="36.9" customHeight="1">
      <c r="B79" s="30"/>
      <c r="C79" s="64" t="s">
        <v>118</v>
      </c>
      <c r="D79" s="31"/>
      <c r="E79" s="31"/>
      <c r="F79" s="193" t="str">
        <f>F7</f>
        <v>5 Hydr. vetva D - Hydraulické vyregulovanie systému ÚK vetva D</v>
      </c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31"/>
      <c r="R79" s="32"/>
      <c r="T79" s="123"/>
      <c r="U79" s="123"/>
    </row>
    <row r="80" spans="2:21" s="1" customFormat="1" ht="6.9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65" s="1" customFormat="1" ht="18" customHeight="1">
      <c r="B81" s="30"/>
      <c r="C81" s="25" t="s">
        <v>20</v>
      </c>
      <c r="D81" s="31"/>
      <c r="E81" s="31"/>
      <c r="F81" s="23" t="str">
        <f>F9</f>
        <v>Ul. K. Novackého, Prievidza</v>
      </c>
      <c r="G81" s="31"/>
      <c r="H81" s="31"/>
      <c r="I81" s="31"/>
      <c r="J81" s="31"/>
      <c r="K81" s="25" t="s">
        <v>22</v>
      </c>
      <c r="L81" s="31"/>
      <c r="M81" s="251" t="str">
        <f>IF(O9="","",O9)</f>
        <v>12. 2. 2017</v>
      </c>
      <c r="N81" s="188"/>
      <c r="O81" s="188"/>
      <c r="P81" s="188"/>
      <c r="Q81" s="31"/>
      <c r="R81" s="32"/>
      <c r="T81" s="123"/>
      <c r="U81" s="123"/>
    </row>
    <row r="82" spans="2:65" s="1" customFormat="1" ht="6.9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65" s="1" customFormat="1" ht="13.2">
      <c r="B83" s="30"/>
      <c r="C83" s="25" t="s">
        <v>24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30</v>
      </c>
      <c r="L83" s="31"/>
      <c r="M83" s="221" t="str">
        <f>E18</f>
        <v xml:space="preserve"> </v>
      </c>
      <c r="N83" s="188"/>
      <c r="O83" s="188"/>
      <c r="P83" s="188"/>
      <c r="Q83" s="188"/>
      <c r="R83" s="32"/>
      <c r="T83" s="123"/>
      <c r="U83" s="123"/>
    </row>
    <row r="84" spans="2:65" s="1" customFormat="1" ht="14.4" customHeight="1">
      <c r="B84" s="30"/>
      <c r="C84" s="25" t="s">
        <v>28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33</v>
      </c>
      <c r="L84" s="31"/>
      <c r="M84" s="221" t="str">
        <f>E21</f>
        <v xml:space="preserve"> </v>
      </c>
      <c r="N84" s="188"/>
      <c r="O84" s="188"/>
      <c r="P84" s="188"/>
      <c r="Q84" s="188"/>
      <c r="R84" s="32"/>
      <c r="T84" s="123"/>
      <c r="U84" s="123"/>
    </row>
    <row r="85" spans="2:65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65" s="1" customFormat="1" ht="29.25" customHeight="1">
      <c r="B86" s="30"/>
      <c r="C86" s="260" t="s">
        <v>122</v>
      </c>
      <c r="D86" s="249"/>
      <c r="E86" s="249"/>
      <c r="F86" s="249"/>
      <c r="G86" s="249"/>
      <c r="H86" s="113"/>
      <c r="I86" s="113"/>
      <c r="J86" s="113"/>
      <c r="K86" s="113"/>
      <c r="L86" s="113"/>
      <c r="M86" s="113"/>
      <c r="N86" s="260" t="s">
        <v>123</v>
      </c>
      <c r="O86" s="188"/>
      <c r="P86" s="188"/>
      <c r="Q86" s="188"/>
      <c r="R86" s="32"/>
      <c r="T86" s="123"/>
      <c r="U86" s="123"/>
    </row>
    <row r="87" spans="2:65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65" s="1" customFormat="1" ht="29.25" customHeight="1">
      <c r="B88" s="30"/>
      <c r="C88" s="124" t="s">
        <v>124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98">
        <f>N119</f>
        <v>0</v>
      </c>
      <c r="O88" s="188"/>
      <c r="P88" s="188"/>
      <c r="Q88" s="188"/>
      <c r="R88" s="32"/>
      <c r="T88" s="123"/>
      <c r="U88" s="123"/>
      <c r="AU88" s="13" t="s">
        <v>125</v>
      </c>
    </row>
    <row r="89" spans="2:65" s="6" customFormat="1" ht="24.9" customHeight="1">
      <c r="B89" s="125"/>
      <c r="C89" s="126"/>
      <c r="D89" s="127" t="s">
        <v>126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56">
        <f>N120</f>
        <v>0</v>
      </c>
      <c r="O89" s="257"/>
      <c r="P89" s="257"/>
      <c r="Q89" s="257"/>
      <c r="R89" s="128"/>
      <c r="T89" s="129"/>
      <c r="U89" s="129"/>
    </row>
    <row r="90" spans="2:65" s="7" customFormat="1" ht="19.95" customHeight="1">
      <c r="B90" s="130"/>
      <c r="C90" s="131"/>
      <c r="D90" s="101" t="s">
        <v>130</v>
      </c>
      <c r="E90" s="131"/>
      <c r="F90" s="131"/>
      <c r="G90" s="131"/>
      <c r="H90" s="131"/>
      <c r="I90" s="131"/>
      <c r="J90" s="131"/>
      <c r="K90" s="131"/>
      <c r="L90" s="131"/>
      <c r="M90" s="131"/>
      <c r="N90" s="189">
        <f>N121</f>
        <v>0</v>
      </c>
      <c r="O90" s="258"/>
      <c r="P90" s="258"/>
      <c r="Q90" s="258"/>
      <c r="R90" s="132"/>
      <c r="T90" s="133"/>
      <c r="U90" s="133"/>
    </row>
    <row r="91" spans="2:65" s="6" customFormat="1" ht="24.9" customHeight="1">
      <c r="B91" s="125"/>
      <c r="C91" s="126"/>
      <c r="D91" s="127" t="s">
        <v>132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56">
        <f>N132</f>
        <v>0</v>
      </c>
      <c r="O91" s="257"/>
      <c r="P91" s="257"/>
      <c r="Q91" s="257"/>
      <c r="R91" s="128"/>
      <c r="T91" s="129"/>
      <c r="U91" s="129"/>
    </row>
    <row r="92" spans="2:65" s="6" customFormat="1" ht="21.75" customHeight="1">
      <c r="B92" s="125"/>
      <c r="C92" s="126"/>
      <c r="D92" s="127" t="s">
        <v>133</v>
      </c>
      <c r="E92" s="126"/>
      <c r="F92" s="126"/>
      <c r="G92" s="126"/>
      <c r="H92" s="126"/>
      <c r="I92" s="126"/>
      <c r="J92" s="126"/>
      <c r="K92" s="126"/>
      <c r="L92" s="126"/>
      <c r="M92" s="126"/>
      <c r="N92" s="231">
        <f>N134</f>
        <v>0</v>
      </c>
      <c r="O92" s="257"/>
      <c r="P92" s="257"/>
      <c r="Q92" s="257"/>
      <c r="R92" s="128"/>
      <c r="T92" s="129"/>
      <c r="U92" s="129"/>
    </row>
    <row r="93" spans="2:65" s="1" customFormat="1" ht="21.75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  <c r="T93" s="123"/>
      <c r="U93" s="123"/>
    </row>
    <row r="94" spans="2:65" s="1" customFormat="1" ht="29.25" customHeight="1">
      <c r="B94" s="30"/>
      <c r="C94" s="124" t="s">
        <v>134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259">
        <f>ROUND(N95+N96+N97+N98+N99+N100,2)</f>
        <v>0</v>
      </c>
      <c r="O94" s="188"/>
      <c r="P94" s="188"/>
      <c r="Q94" s="188"/>
      <c r="R94" s="32"/>
      <c r="T94" s="134"/>
      <c r="U94" s="135" t="s">
        <v>38</v>
      </c>
    </row>
    <row r="95" spans="2:65" s="1" customFormat="1" ht="18" customHeight="1">
      <c r="B95" s="30"/>
      <c r="C95" s="31"/>
      <c r="D95" s="196" t="s">
        <v>135</v>
      </c>
      <c r="E95" s="188"/>
      <c r="F95" s="188"/>
      <c r="G95" s="188"/>
      <c r="H95" s="188"/>
      <c r="I95" s="31"/>
      <c r="J95" s="31"/>
      <c r="K95" s="31"/>
      <c r="L95" s="31"/>
      <c r="M95" s="31"/>
      <c r="N95" s="187">
        <f>ROUND(N88*T95,2)</f>
        <v>0</v>
      </c>
      <c r="O95" s="188"/>
      <c r="P95" s="188"/>
      <c r="Q95" s="188"/>
      <c r="R95" s="32"/>
      <c r="S95" s="136"/>
      <c r="T95" s="73"/>
      <c r="U95" s="137" t="s">
        <v>41</v>
      </c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9" t="s">
        <v>136</v>
      </c>
      <c r="AZ95" s="138"/>
      <c r="BA95" s="138"/>
      <c r="BB95" s="138"/>
      <c r="BC95" s="138"/>
      <c r="BD95" s="138"/>
      <c r="BE95" s="140">
        <f t="shared" ref="BE95:BE100" si="0">IF(U95="základná",N95,0)</f>
        <v>0</v>
      </c>
      <c r="BF95" s="140">
        <f t="shared" ref="BF95:BF100" si="1">IF(U95="znížená",N95,0)</f>
        <v>0</v>
      </c>
      <c r="BG95" s="140">
        <f t="shared" ref="BG95:BG100" si="2">IF(U95="zákl. prenesená",N95,0)</f>
        <v>0</v>
      </c>
      <c r="BH95" s="140">
        <f t="shared" ref="BH95:BH100" si="3">IF(U95="zníž. prenesená",N95,0)</f>
        <v>0</v>
      </c>
      <c r="BI95" s="140">
        <f t="shared" ref="BI95:BI100" si="4">IF(U95="nulová",N95,0)</f>
        <v>0</v>
      </c>
      <c r="BJ95" s="139" t="s">
        <v>137</v>
      </c>
      <c r="BK95" s="138"/>
      <c r="BL95" s="138"/>
      <c r="BM95" s="138"/>
    </row>
    <row r="96" spans="2:65" s="1" customFormat="1" ht="18" customHeight="1">
      <c r="B96" s="30"/>
      <c r="C96" s="31"/>
      <c r="D96" s="196" t="s">
        <v>138</v>
      </c>
      <c r="E96" s="188"/>
      <c r="F96" s="188"/>
      <c r="G96" s="188"/>
      <c r="H96" s="188"/>
      <c r="I96" s="31"/>
      <c r="J96" s="31"/>
      <c r="K96" s="31"/>
      <c r="L96" s="31"/>
      <c r="M96" s="31"/>
      <c r="N96" s="187">
        <f>ROUND(N88*T96,2)</f>
        <v>0</v>
      </c>
      <c r="O96" s="188"/>
      <c r="P96" s="188"/>
      <c r="Q96" s="188"/>
      <c r="R96" s="32"/>
      <c r="S96" s="136"/>
      <c r="T96" s="73"/>
      <c r="U96" s="137" t="s">
        <v>41</v>
      </c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9" t="s">
        <v>136</v>
      </c>
      <c r="AZ96" s="138"/>
      <c r="BA96" s="138"/>
      <c r="BB96" s="138"/>
      <c r="BC96" s="138"/>
      <c r="BD96" s="138"/>
      <c r="BE96" s="140">
        <f t="shared" si="0"/>
        <v>0</v>
      </c>
      <c r="BF96" s="140">
        <f t="shared" si="1"/>
        <v>0</v>
      </c>
      <c r="BG96" s="140">
        <f t="shared" si="2"/>
        <v>0</v>
      </c>
      <c r="BH96" s="140">
        <f t="shared" si="3"/>
        <v>0</v>
      </c>
      <c r="BI96" s="140">
        <f t="shared" si="4"/>
        <v>0</v>
      </c>
      <c r="BJ96" s="139" t="s">
        <v>137</v>
      </c>
      <c r="BK96" s="138"/>
      <c r="BL96" s="138"/>
      <c r="BM96" s="138"/>
    </row>
    <row r="97" spans="2:65" s="1" customFormat="1" ht="18" customHeight="1">
      <c r="B97" s="30"/>
      <c r="C97" s="31"/>
      <c r="D97" s="196" t="s">
        <v>139</v>
      </c>
      <c r="E97" s="188"/>
      <c r="F97" s="188"/>
      <c r="G97" s="188"/>
      <c r="H97" s="188"/>
      <c r="I97" s="31"/>
      <c r="J97" s="31"/>
      <c r="K97" s="31"/>
      <c r="L97" s="31"/>
      <c r="M97" s="31"/>
      <c r="N97" s="187">
        <f>ROUND(N88*T97,2)</f>
        <v>0</v>
      </c>
      <c r="O97" s="188"/>
      <c r="P97" s="188"/>
      <c r="Q97" s="188"/>
      <c r="R97" s="32"/>
      <c r="S97" s="136"/>
      <c r="T97" s="73"/>
      <c r="U97" s="137" t="s">
        <v>41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9" t="s">
        <v>136</v>
      </c>
      <c r="AZ97" s="138"/>
      <c r="BA97" s="138"/>
      <c r="BB97" s="138"/>
      <c r="BC97" s="138"/>
      <c r="BD97" s="138"/>
      <c r="BE97" s="140">
        <f t="shared" si="0"/>
        <v>0</v>
      </c>
      <c r="BF97" s="140">
        <f t="shared" si="1"/>
        <v>0</v>
      </c>
      <c r="BG97" s="140">
        <f t="shared" si="2"/>
        <v>0</v>
      </c>
      <c r="BH97" s="140">
        <f t="shared" si="3"/>
        <v>0</v>
      </c>
      <c r="BI97" s="140">
        <f t="shared" si="4"/>
        <v>0</v>
      </c>
      <c r="BJ97" s="139" t="s">
        <v>137</v>
      </c>
      <c r="BK97" s="138"/>
      <c r="BL97" s="138"/>
      <c r="BM97" s="138"/>
    </row>
    <row r="98" spans="2:65" s="1" customFormat="1" ht="18" customHeight="1">
      <c r="B98" s="30"/>
      <c r="C98" s="31"/>
      <c r="D98" s="196" t="s">
        <v>140</v>
      </c>
      <c r="E98" s="188"/>
      <c r="F98" s="188"/>
      <c r="G98" s="188"/>
      <c r="H98" s="188"/>
      <c r="I98" s="31"/>
      <c r="J98" s="31"/>
      <c r="K98" s="31"/>
      <c r="L98" s="31"/>
      <c r="M98" s="31"/>
      <c r="N98" s="187">
        <f>ROUND(N88*T98,2)</f>
        <v>0</v>
      </c>
      <c r="O98" s="188"/>
      <c r="P98" s="188"/>
      <c r="Q98" s="188"/>
      <c r="R98" s="32"/>
      <c r="S98" s="136"/>
      <c r="T98" s="73"/>
      <c r="U98" s="137" t="s">
        <v>41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136</v>
      </c>
      <c r="AZ98" s="138"/>
      <c r="BA98" s="138"/>
      <c r="BB98" s="138"/>
      <c r="BC98" s="138"/>
      <c r="BD98" s="138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137</v>
      </c>
      <c r="BK98" s="138"/>
      <c r="BL98" s="138"/>
      <c r="BM98" s="138"/>
    </row>
    <row r="99" spans="2:65" s="1" customFormat="1" ht="18" customHeight="1">
      <c r="B99" s="30"/>
      <c r="C99" s="31"/>
      <c r="D99" s="196" t="s">
        <v>141</v>
      </c>
      <c r="E99" s="188"/>
      <c r="F99" s="188"/>
      <c r="G99" s="188"/>
      <c r="H99" s="188"/>
      <c r="I99" s="31"/>
      <c r="J99" s="31"/>
      <c r="K99" s="31"/>
      <c r="L99" s="31"/>
      <c r="M99" s="31"/>
      <c r="N99" s="187">
        <f>ROUND(N88*T99,2)</f>
        <v>0</v>
      </c>
      <c r="O99" s="188"/>
      <c r="P99" s="188"/>
      <c r="Q99" s="188"/>
      <c r="R99" s="32"/>
      <c r="S99" s="136"/>
      <c r="T99" s="73"/>
      <c r="U99" s="137" t="s">
        <v>41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136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137</v>
      </c>
      <c r="BK99" s="138"/>
      <c r="BL99" s="138"/>
      <c r="BM99" s="138"/>
    </row>
    <row r="100" spans="2:65" s="1" customFormat="1" ht="18" customHeight="1">
      <c r="B100" s="30"/>
      <c r="C100" s="31"/>
      <c r="D100" s="101" t="s">
        <v>142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187">
        <f>ROUND(N88*T100,2)</f>
        <v>0</v>
      </c>
      <c r="O100" s="188"/>
      <c r="P100" s="188"/>
      <c r="Q100" s="188"/>
      <c r="R100" s="32"/>
      <c r="S100" s="136"/>
      <c r="T100" s="141"/>
      <c r="U100" s="142" t="s">
        <v>41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143</v>
      </c>
      <c r="AZ100" s="138"/>
      <c r="BA100" s="138"/>
      <c r="BB100" s="138"/>
      <c r="BC100" s="138"/>
      <c r="BD100" s="138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137</v>
      </c>
      <c r="BK100" s="138"/>
      <c r="BL100" s="138"/>
      <c r="BM100" s="138"/>
    </row>
    <row r="101" spans="2:65" s="1" customForma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  <c r="T101" s="123"/>
      <c r="U101" s="123"/>
    </row>
    <row r="102" spans="2:65" s="1" customFormat="1" ht="29.25" customHeight="1">
      <c r="B102" s="30"/>
      <c r="C102" s="112" t="s">
        <v>115</v>
      </c>
      <c r="D102" s="113"/>
      <c r="E102" s="113"/>
      <c r="F102" s="113"/>
      <c r="G102" s="113"/>
      <c r="H102" s="113"/>
      <c r="I102" s="113"/>
      <c r="J102" s="113"/>
      <c r="K102" s="113"/>
      <c r="L102" s="184">
        <f>ROUND(SUM(N88+N94),2)</f>
        <v>0</v>
      </c>
      <c r="M102" s="249"/>
      <c r="N102" s="249"/>
      <c r="O102" s="249"/>
      <c r="P102" s="249"/>
      <c r="Q102" s="249"/>
      <c r="R102" s="32"/>
      <c r="T102" s="123"/>
      <c r="U102" s="123"/>
    </row>
    <row r="103" spans="2:65" s="1" customFormat="1" ht="6.9" customHeight="1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6"/>
      <c r="T103" s="123"/>
      <c r="U103" s="123"/>
    </row>
    <row r="107" spans="2:65" s="1" customFormat="1" ht="6.9" customHeight="1"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9"/>
    </row>
    <row r="108" spans="2:65" s="1" customFormat="1" ht="36.9" customHeight="1">
      <c r="B108" s="30"/>
      <c r="C108" s="192" t="s">
        <v>144</v>
      </c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32"/>
    </row>
    <row r="109" spans="2:65" s="1" customFormat="1" ht="6.9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65" s="1" customFormat="1" ht="30" customHeight="1">
      <c r="B110" s="30"/>
      <c r="C110" s="25" t="s">
        <v>15</v>
      </c>
      <c r="D110" s="31"/>
      <c r="E110" s="31"/>
      <c r="F110" s="250" t="str">
        <f>F6</f>
        <v>Centrum voľného času Spektrum, ul. K. Novackého, Prievidza</v>
      </c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31"/>
      <c r="R110" s="32"/>
    </row>
    <row r="111" spans="2:65" s="1" customFormat="1" ht="36.9" customHeight="1">
      <c r="B111" s="30"/>
      <c r="C111" s="64" t="s">
        <v>118</v>
      </c>
      <c r="D111" s="31"/>
      <c r="E111" s="31"/>
      <c r="F111" s="193" t="str">
        <f>F7</f>
        <v>5 Hydr. vetva D - Hydraulické vyregulovanie systému ÚK vetva D</v>
      </c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31"/>
      <c r="R111" s="32"/>
    </row>
    <row r="112" spans="2:65" s="1" customFormat="1" ht="6.9" customHeight="1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65" s="1" customFormat="1" ht="18" customHeight="1">
      <c r="B113" s="30"/>
      <c r="C113" s="25" t="s">
        <v>20</v>
      </c>
      <c r="D113" s="31"/>
      <c r="E113" s="31"/>
      <c r="F113" s="23" t="str">
        <f>F9</f>
        <v>Ul. K. Novackého, Prievidza</v>
      </c>
      <c r="G113" s="31"/>
      <c r="H113" s="31"/>
      <c r="I113" s="31"/>
      <c r="J113" s="31"/>
      <c r="K113" s="25" t="s">
        <v>22</v>
      </c>
      <c r="L113" s="31"/>
      <c r="M113" s="251" t="str">
        <f>IF(O9="","",O9)</f>
        <v>12. 2. 2017</v>
      </c>
      <c r="N113" s="188"/>
      <c r="O113" s="188"/>
      <c r="P113" s="188"/>
      <c r="Q113" s="31"/>
      <c r="R113" s="32"/>
    </row>
    <row r="114" spans="2:65" s="1" customFormat="1" ht="6.9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65" s="1" customFormat="1" ht="13.2">
      <c r="B115" s="30"/>
      <c r="C115" s="25" t="s">
        <v>24</v>
      </c>
      <c r="D115" s="31"/>
      <c r="E115" s="31"/>
      <c r="F115" s="23" t="str">
        <f>E12</f>
        <v xml:space="preserve"> </v>
      </c>
      <c r="G115" s="31"/>
      <c r="H115" s="31"/>
      <c r="I115" s="31"/>
      <c r="J115" s="31"/>
      <c r="K115" s="25" t="s">
        <v>30</v>
      </c>
      <c r="L115" s="31"/>
      <c r="M115" s="221" t="str">
        <f>E18</f>
        <v xml:space="preserve"> </v>
      </c>
      <c r="N115" s="188"/>
      <c r="O115" s="188"/>
      <c r="P115" s="188"/>
      <c r="Q115" s="188"/>
      <c r="R115" s="32"/>
    </row>
    <row r="116" spans="2:65" s="1" customFormat="1" ht="14.4" customHeight="1">
      <c r="B116" s="30"/>
      <c r="C116" s="25" t="s">
        <v>28</v>
      </c>
      <c r="D116" s="31"/>
      <c r="E116" s="31"/>
      <c r="F116" s="23" t="str">
        <f>IF(E15="","",E15)</f>
        <v>Vyplň údaj</v>
      </c>
      <c r="G116" s="31"/>
      <c r="H116" s="31"/>
      <c r="I116" s="31"/>
      <c r="J116" s="31"/>
      <c r="K116" s="25" t="s">
        <v>33</v>
      </c>
      <c r="L116" s="31"/>
      <c r="M116" s="221" t="str">
        <f>E21</f>
        <v xml:space="preserve"> </v>
      </c>
      <c r="N116" s="188"/>
      <c r="O116" s="188"/>
      <c r="P116" s="188"/>
      <c r="Q116" s="188"/>
      <c r="R116" s="32"/>
    </row>
    <row r="117" spans="2:65" s="1" customFormat="1" ht="10.35" customHeight="1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65" s="8" customFormat="1" ht="29.25" customHeight="1">
      <c r="B118" s="143"/>
      <c r="C118" s="144" t="s">
        <v>145</v>
      </c>
      <c r="D118" s="145" t="s">
        <v>146</v>
      </c>
      <c r="E118" s="145" t="s">
        <v>56</v>
      </c>
      <c r="F118" s="252" t="s">
        <v>147</v>
      </c>
      <c r="G118" s="253"/>
      <c r="H118" s="253"/>
      <c r="I118" s="253"/>
      <c r="J118" s="145" t="s">
        <v>148</v>
      </c>
      <c r="K118" s="145" t="s">
        <v>149</v>
      </c>
      <c r="L118" s="254" t="s">
        <v>150</v>
      </c>
      <c r="M118" s="253"/>
      <c r="N118" s="252" t="s">
        <v>123</v>
      </c>
      <c r="O118" s="253"/>
      <c r="P118" s="253"/>
      <c r="Q118" s="255"/>
      <c r="R118" s="146"/>
      <c r="T118" s="76" t="s">
        <v>151</v>
      </c>
      <c r="U118" s="77" t="s">
        <v>38</v>
      </c>
      <c r="V118" s="77" t="s">
        <v>152</v>
      </c>
      <c r="W118" s="77" t="s">
        <v>153</v>
      </c>
      <c r="X118" s="77" t="s">
        <v>154</v>
      </c>
      <c r="Y118" s="77" t="s">
        <v>155</v>
      </c>
      <c r="Z118" s="77" t="s">
        <v>156</v>
      </c>
      <c r="AA118" s="78" t="s">
        <v>157</v>
      </c>
    </row>
    <row r="119" spans="2:65" s="1" customFormat="1" ht="29.25" customHeight="1">
      <c r="B119" s="30"/>
      <c r="C119" s="80" t="s">
        <v>120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229">
        <f>BK119</f>
        <v>0</v>
      </c>
      <c r="O119" s="230"/>
      <c r="P119" s="230"/>
      <c r="Q119" s="230"/>
      <c r="R119" s="32"/>
      <c r="T119" s="79"/>
      <c r="U119" s="46"/>
      <c r="V119" s="46"/>
      <c r="W119" s="147">
        <f>W120+W132+W134</f>
        <v>0</v>
      </c>
      <c r="X119" s="46"/>
      <c r="Y119" s="147">
        <f>Y120+Y132+Y134</f>
        <v>1.9020000000000002E-2</v>
      </c>
      <c r="Z119" s="46"/>
      <c r="AA119" s="148">
        <f>AA120+AA132+AA134</f>
        <v>4.7300000000000002E-2</v>
      </c>
      <c r="AT119" s="13" t="s">
        <v>73</v>
      </c>
      <c r="AU119" s="13" t="s">
        <v>125</v>
      </c>
      <c r="BK119" s="149">
        <f>BK120+BK132+BK134</f>
        <v>0</v>
      </c>
    </row>
    <row r="120" spans="2:65" s="9" customFormat="1" ht="37.35" customHeight="1">
      <c r="B120" s="150"/>
      <c r="C120" s="151"/>
      <c r="D120" s="152" t="s">
        <v>126</v>
      </c>
      <c r="E120" s="152"/>
      <c r="F120" s="152"/>
      <c r="G120" s="152"/>
      <c r="H120" s="152"/>
      <c r="I120" s="152"/>
      <c r="J120" s="152"/>
      <c r="K120" s="152"/>
      <c r="L120" s="152"/>
      <c r="M120" s="152"/>
      <c r="N120" s="231">
        <f>BK120</f>
        <v>0</v>
      </c>
      <c r="O120" s="232"/>
      <c r="P120" s="232"/>
      <c r="Q120" s="232"/>
      <c r="R120" s="153"/>
      <c r="T120" s="154"/>
      <c r="U120" s="151"/>
      <c r="V120" s="151"/>
      <c r="W120" s="155">
        <f>W121</f>
        <v>0</v>
      </c>
      <c r="X120" s="151"/>
      <c r="Y120" s="155">
        <f>Y121</f>
        <v>1.9020000000000002E-2</v>
      </c>
      <c r="Z120" s="151"/>
      <c r="AA120" s="156">
        <f>AA121</f>
        <v>4.7300000000000002E-2</v>
      </c>
      <c r="AR120" s="157" t="s">
        <v>137</v>
      </c>
      <c r="AT120" s="158" t="s">
        <v>73</v>
      </c>
      <c r="AU120" s="158" t="s">
        <v>74</v>
      </c>
      <c r="AY120" s="157" t="s">
        <v>158</v>
      </c>
      <c r="BK120" s="159">
        <f>BK121</f>
        <v>0</v>
      </c>
    </row>
    <row r="121" spans="2:65" s="9" customFormat="1" ht="19.95" customHeight="1">
      <c r="B121" s="150"/>
      <c r="C121" s="151"/>
      <c r="D121" s="160" t="s">
        <v>130</v>
      </c>
      <c r="E121" s="160"/>
      <c r="F121" s="160"/>
      <c r="G121" s="160"/>
      <c r="H121" s="160"/>
      <c r="I121" s="160"/>
      <c r="J121" s="160"/>
      <c r="K121" s="160"/>
      <c r="L121" s="160"/>
      <c r="M121" s="160"/>
      <c r="N121" s="233">
        <f>BK121</f>
        <v>0</v>
      </c>
      <c r="O121" s="234"/>
      <c r="P121" s="234"/>
      <c r="Q121" s="234"/>
      <c r="R121" s="153"/>
      <c r="T121" s="154"/>
      <c r="U121" s="151"/>
      <c r="V121" s="151"/>
      <c r="W121" s="155">
        <f>SUM(W122:W131)</f>
        <v>0</v>
      </c>
      <c r="X121" s="151"/>
      <c r="Y121" s="155">
        <f>SUM(Y122:Y131)</f>
        <v>1.9020000000000002E-2</v>
      </c>
      <c r="Z121" s="151"/>
      <c r="AA121" s="156">
        <f>SUM(AA122:AA131)</f>
        <v>4.7300000000000002E-2</v>
      </c>
      <c r="AR121" s="157" t="s">
        <v>137</v>
      </c>
      <c r="AT121" s="158" t="s">
        <v>73</v>
      </c>
      <c r="AU121" s="158" t="s">
        <v>81</v>
      </c>
      <c r="AY121" s="157" t="s">
        <v>158</v>
      </c>
      <c r="BK121" s="159">
        <f>SUM(BK122:BK131)</f>
        <v>0</v>
      </c>
    </row>
    <row r="122" spans="2:65" s="1" customFormat="1" ht="31.5" customHeight="1">
      <c r="B122" s="30"/>
      <c r="C122" s="169" t="s">
        <v>359</v>
      </c>
      <c r="D122" s="169" t="s">
        <v>180</v>
      </c>
      <c r="E122" s="170" t="s">
        <v>409</v>
      </c>
      <c r="F122" s="237" t="s">
        <v>410</v>
      </c>
      <c r="G122" s="238"/>
      <c r="H122" s="238"/>
      <c r="I122" s="238"/>
      <c r="J122" s="171" t="s">
        <v>205</v>
      </c>
      <c r="K122" s="172">
        <v>43</v>
      </c>
      <c r="L122" s="239">
        <v>0</v>
      </c>
      <c r="M122" s="238"/>
      <c r="N122" s="240">
        <f t="shared" ref="N122:N131" si="5">ROUND(L122*K122,3)</f>
        <v>0</v>
      </c>
      <c r="O122" s="238"/>
      <c r="P122" s="238"/>
      <c r="Q122" s="238"/>
      <c r="R122" s="32"/>
      <c r="T122" s="165" t="s">
        <v>18</v>
      </c>
      <c r="U122" s="39" t="s">
        <v>41</v>
      </c>
      <c r="V122" s="31"/>
      <c r="W122" s="166">
        <f t="shared" ref="W122:W131" si="6">V122*K122</f>
        <v>0</v>
      </c>
      <c r="X122" s="166">
        <v>1.2E-4</v>
      </c>
      <c r="Y122" s="166">
        <f t="shared" ref="Y122:Y131" si="7">X122*K122</f>
        <v>5.1600000000000005E-3</v>
      </c>
      <c r="Z122" s="166">
        <v>1.1000000000000001E-3</v>
      </c>
      <c r="AA122" s="167">
        <f t="shared" ref="AA122:AA131" si="8">Z122*K122</f>
        <v>4.7300000000000002E-2</v>
      </c>
      <c r="AR122" s="13" t="s">
        <v>183</v>
      </c>
      <c r="AT122" s="13" t="s">
        <v>180</v>
      </c>
      <c r="AU122" s="13" t="s">
        <v>137</v>
      </c>
      <c r="AY122" s="13" t="s">
        <v>158</v>
      </c>
      <c r="BE122" s="105">
        <f t="shared" ref="BE122:BE131" si="9">IF(U122="základná",N122,0)</f>
        <v>0</v>
      </c>
      <c r="BF122" s="105">
        <f t="shared" ref="BF122:BF131" si="10">IF(U122="znížená",N122,0)</f>
        <v>0</v>
      </c>
      <c r="BG122" s="105">
        <f t="shared" ref="BG122:BG131" si="11">IF(U122="zákl. prenesená",N122,0)</f>
        <v>0</v>
      </c>
      <c r="BH122" s="105">
        <f t="shared" ref="BH122:BH131" si="12">IF(U122="zníž. prenesená",N122,0)</f>
        <v>0</v>
      </c>
      <c r="BI122" s="105">
        <f t="shared" ref="BI122:BI131" si="13">IF(U122="nulová",N122,0)</f>
        <v>0</v>
      </c>
      <c r="BJ122" s="13" t="s">
        <v>137</v>
      </c>
      <c r="BK122" s="168">
        <f t="shared" ref="BK122:BK131" si="14">ROUND(L122*K122,3)</f>
        <v>0</v>
      </c>
      <c r="BL122" s="13" t="s">
        <v>183</v>
      </c>
      <c r="BM122" s="13" t="s">
        <v>411</v>
      </c>
    </row>
    <row r="123" spans="2:65" s="1" customFormat="1" ht="31.5" customHeight="1">
      <c r="B123" s="30"/>
      <c r="C123" s="169" t="s">
        <v>165</v>
      </c>
      <c r="D123" s="169" t="s">
        <v>180</v>
      </c>
      <c r="E123" s="170" t="s">
        <v>412</v>
      </c>
      <c r="F123" s="237" t="s">
        <v>413</v>
      </c>
      <c r="G123" s="238"/>
      <c r="H123" s="238"/>
      <c r="I123" s="238"/>
      <c r="J123" s="171" t="s">
        <v>205</v>
      </c>
      <c r="K123" s="172">
        <v>22</v>
      </c>
      <c r="L123" s="239">
        <v>0</v>
      </c>
      <c r="M123" s="238"/>
      <c r="N123" s="240">
        <f t="shared" si="5"/>
        <v>0</v>
      </c>
      <c r="O123" s="238"/>
      <c r="P123" s="238"/>
      <c r="Q123" s="238"/>
      <c r="R123" s="32"/>
      <c r="T123" s="165" t="s">
        <v>18</v>
      </c>
      <c r="U123" s="39" t="s">
        <v>41</v>
      </c>
      <c r="V123" s="31"/>
      <c r="W123" s="166">
        <f t="shared" si="6"/>
        <v>0</v>
      </c>
      <c r="X123" s="166">
        <v>2.0000000000000002E-5</v>
      </c>
      <c r="Y123" s="166">
        <f t="shared" si="7"/>
        <v>4.4000000000000002E-4</v>
      </c>
      <c r="Z123" s="166">
        <v>0</v>
      </c>
      <c r="AA123" s="167">
        <f t="shared" si="8"/>
        <v>0</v>
      </c>
      <c r="AR123" s="13" t="s">
        <v>183</v>
      </c>
      <c r="AT123" s="13" t="s">
        <v>180</v>
      </c>
      <c r="AU123" s="13" t="s">
        <v>137</v>
      </c>
      <c r="AY123" s="13" t="s">
        <v>158</v>
      </c>
      <c r="BE123" s="105">
        <f t="shared" si="9"/>
        <v>0</v>
      </c>
      <c r="BF123" s="105">
        <f t="shared" si="10"/>
        <v>0</v>
      </c>
      <c r="BG123" s="105">
        <f t="shared" si="11"/>
        <v>0</v>
      </c>
      <c r="BH123" s="105">
        <f t="shared" si="12"/>
        <v>0</v>
      </c>
      <c r="BI123" s="105">
        <f t="shared" si="13"/>
        <v>0</v>
      </c>
      <c r="BJ123" s="13" t="s">
        <v>137</v>
      </c>
      <c r="BK123" s="168">
        <f t="shared" si="14"/>
        <v>0</v>
      </c>
      <c r="BL123" s="13" t="s">
        <v>183</v>
      </c>
      <c r="BM123" s="13" t="s">
        <v>414</v>
      </c>
    </row>
    <row r="124" spans="2:65" s="1" customFormat="1" ht="22.5" customHeight="1">
      <c r="B124" s="30"/>
      <c r="C124" s="161" t="s">
        <v>353</v>
      </c>
      <c r="D124" s="161" t="s">
        <v>160</v>
      </c>
      <c r="E124" s="162" t="s">
        <v>415</v>
      </c>
      <c r="F124" s="241" t="s">
        <v>416</v>
      </c>
      <c r="G124" s="242"/>
      <c r="H124" s="242"/>
      <c r="I124" s="242"/>
      <c r="J124" s="163" t="s">
        <v>205</v>
      </c>
      <c r="K124" s="164">
        <v>22</v>
      </c>
      <c r="L124" s="243">
        <v>0</v>
      </c>
      <c r="M124" s="242"/>
      <c r="N124" s="244">
        <f t="shared" si="5"/>
        <v>0</v>
      </c>
      <c r="O124" s="238"/>
      <c r="P124" s="238"/>
      <c r="Q124" s="238"/>
      <c r="R124" s="32"/>
      <c r="T124" s="165" t="s">
        <v>18</v>
      </c>
      <c r="U124" s="39" t="s">
        <v>41</v>
      </c>
      <c r="V124" s="31"/>
      <c r="W124" s="166">
        <f t="shared" si="6"/>
        <v>0</v>
      </c>
      <c r="X124" s="166">
        <v>2.0000000000000001E-4</v>
      </c>
      <c r="Y124" s="166">
        <f t="shared" si="7"/>
        <v>4.4000000000000003E-3</v>
      </c>
      <c r="Z124" s="166">
        <v>0</v>
      </c>
      <c r="AA124" s="167">
        <f t="shared" si="8"/>
        <v>0</v>
      </c>
      <c r="AR124" s="13" t="s">
        <v>164</v>
      </c>
      <c r="AT124" s="13" t="s">
        <v>160</v>
      </c>
      <c r="AU124" s="13" t="s">
        <v>137</v>
      </c>
      <c r="AY124" s="13" t="s">
        <v>158</v>
      </c>
      <c r="BE124" s="105">
        <f t="shared" si="9"/>
        <v>0</v>
      </c>
      <c r="BF124" s="105">
        <f t="shared" si="10"/>
        <v>0</v>
      </c>
      <c r="BG124" s="105">
        <f t="shared" si="11"/>
        <v>0</v>
      </c>
      <c r="BH124" s="105">
        <f t="shared" si="12"/>
        <v>0</v>
      </c>
      <c r="BI124" s="105">
        <f t="shared" si="13"/>
        <v>0</v>
      </c>
      <c r="BJ124" s="13" t="s">
        <v>137</v>
      </c>
      <c r="BK124" s="168">
        <f t="shared" si="14"/>
        <v>0</v>
      </c>
      <c r="BL124" s="13" t="s">
        <v>165</v>
      </c>
      <c r="BM124" s="13" t="s">
        <v>417</v>
      </c>
    </row>
    <row r="125" spans="2:65" s="1" customFormat="1" ht="31.5" customHeight="1">
      <c r="B125" s="30"/>
      <c r="C125" s="169" t="s">
        <v>137</v>
      </c>
      <c r="D125" s="169" t="s">
        <v>180</v>
      </c>
      <c r="E125" s="170" t="s">
        <v>418</v>
      </c>
      <c r="F125" s="237" t="s">
        <v>419</v>
      </c>
      <c r="G125" s="238"/>
      <c r="H125" s="238"/>
      <c r="I125" s="238"/>
      <c r="J125" s="171" t="s">
        <v>205</v>
      </c>
      <c r="K125" s="172">
        <v>16</v>
      </c>
      <c r="L125" s="239">
        <v>0</v>
      </c>
      <c r="M125" s="238"/>
      <c r="N125" s="240">
        <f t="shared" si="5"/>
        <v>0</v>
      </c>
      <c r="O125" s="238"/>
      <c r="P125" s="238"/>
      <c r="Q125" s="238"/>
      <c r="R125" s="32"/>
      <c r="T125" s="165" t="s">
        <v>18</v>
      </c>
      <c r="U125" s="39" t="s">
        <v>41</v>
      </c>
      <c r="V125" s="31"/>
      <c r="W125" s="166">
        <f t="shared" si="6"/>
        <v>0</v>
      </c>
      <c r="X125" s="166">
        <v>2.0000000000000002E-5</v>
      </c>
      <c r="Y125" s="166">
        <f t="shared" si="7"/>
        <v>3.2000000000000003E-4</v>
      </c>
      <c r="Z125" s="166">
        <v>0</v>
      </c>
      <c r="AA125" s="167">
        <f t="shared" si="8"/>
        <v>0</v>
      </c>
      <c r="AR125" s="13" t="s">
        <v>183</v>
      </c>
      <c r="AT125" s="13" t="s">
        <v>180</v>
      </c>
      <c r="AU125" s="13" t="s">
        <v>137</v>
      </c>
      <c r="AY125" s="13" t="s">
        <v>158</v>
      </c>
      <c r="BE125" s="105">
        <f t="shared" si="9"/>
        <v>0</v>
      </c>
      <c r="BF125" s="105">
        <f t="shared" si="10"/>
        <v>0</v>
      </c>
      <c r="BG125" s="105">
        <f t="shared" si="11"/>
        <v>0</v>
      </c>
      <c r="BH125" s="105">
        <f t="shared" si="12"/>
        <v>0</v>
      </c>
      <c r="BI125" s="105">
        <f t="shared" si="13"/>
        <v>0</v>
      </c>
      <c r="BJ125" s="13" t="s">
        <v>137</v>
      </c>
      <c r="BK125" s="168">
        <f t="shared" si="14"/>
        <v>0</v>
      </c>
      <c r="BL125" s="13" t="s">
        <v>183</v>
      </c>
      <c r="BM125" s="13" t="s">
        <v>420</v>
      </c>
    </row>
    <row r="126" spans="2:65" s="1" customFormat="1" ht="22.5" customHeight="1">
      <c r="B126" s="30"/>
      <c r="C126" s="161" t="s">
        <v>349</v>
      </c>
      <c r="D126" s="161" t="s">
        <v>160</v>
      </c>
      <c r="E126" s="162" t="s">
        <v>421</v>
      </c>
      <c r="F126" s="241" t="s">
        <v>422</v>
      </c>
      <c r="G126" s="242"/>
      <c r="H126" s="242"/>
      <c r="I126" s="242"/>
      <c r="J126" s="163" t="s">
        <v>205</v>
      </c>
      <c r="K126" s="164">
        <v>16</v>
      </c>
      <c r="L126" s="243">
        <v>0</v>
      </c>
      <c r="M126" s="242"/>
      <c r="N126" s="244">
        <f t="shared" si="5"/>
        <v>0</v>
      </c>
      <c r="O126" s="238"/>
      <c r="P126" s="238"/>
      <c r="Q126" s="238"/>
      <c r="R126" s="32"/>
      <c r="T126" s="165" t="s">
        <v>18</v>
      </c>
      <c r="U126" s="39" t="s">
        <v>41</v>
      </c>
      <c r="V126" s="31"/>
      <c r="W126" s="166">
        <f t="shared" si="6"/>
        <v>0</v>
      </c>
      <c r="X126" s="166">
        <v>2.0000000000000001E-4</v>
      </c>
      <c r="Y126" s="166">
        <f t="shared" si="7"/>
        <v>3.2000000000000002E-3</v>
      </c>
      <c r="Z126" s="166">
        <v>0</v>
      </c>
      <c r="AA126" s="167">
        <f t="shared" si="8"/>
        <v>0</v>
      </c>
      <c r="AR126" s="13" t="s">
        <v>164</v>
      </c>
      <c r="AT126" s="13" t="s">
        <v>160</v>
      </c>
      <c r="AU126" s="13" t="s">
        <v>137</v>
      </c>
      <c r="AY126" s="13" t="s">
        <v>158</v>
      </c>
      <c r="BE126" s="105">
        <f t="shared" si="9"/>
        <v>0</v>
      </c>
      <c r="BF126" s="105">
        <f t="shared" si="10"/>
        <v>0</v>
      </c>
      <c r="BG126" s="105">
        <f t="shared" si="11"/>
        <v>0</v>
      </c>
      <c r="BH126" s="105">
        <f t="shared" si="12"/>
        <v>0</v>
      </c>
      <c r="BI126" s="105">
        <f t="shared" si="13"/>
        <v>0</v>
      </c>
      <c r="BJ126" s="13" t="s">
        <v>137</v>
      </c>
      <c r="BK126" s="168">
        <f t="shared" si="14"/>
        <v>0</v>
      </c>
      <c r="BL126" s="13" t="s">
        <v>165</v>
      </c>
      <c r="BM126" s="13" t="s">
        <v>423</v>
      </c>
    </row>
    <row r="127" spans="2:65" s="1" customFormat="1" ht="31.5" customHeight="1">
      <c r="B127" s="30"/>
      <c r="C127" s="169" t="s">
        <v>357</v>
      </c>
      <c r="D127" s="169" t="s">
        <v>180</v>
      </c>
      <c r="E127" s="170" t="s">
        <v>424</v>
      </c>
      <c r="F127" s="237" t="s">
        <v>425</v>
      </c>
      <c r="G127" s="238"/>
      <c r="H127" s="238"/>
      <c r="I127" s="238"/>
      <c r="J127" s="171" t="s">
        <v>205</v>
      </c>
      <c r="K127" s="172">
        <v>5</v>
      </c>
      <c r="L127" s="239">
        <v>0</v>
      </c>
      <c r="M127" s="238"/>
      <c r="N127" s="240">
        <f t="shared" si="5"/>
        <v>0</v>
      </c>
      <c r="O127" s="238"/>
      <c r="P127" s="238"/>
      <c r="Q127" s="238"/>
      <c r="R127" s="32"/>
      <c r="T127" s="165" t="s">
        <v>18</v>
      </c>
      <c r="U127" s="39" t="s">
        <v>41</v>
      </c>
      <c r="V127" s="31"/>
      <c r="W127" s="166">
        <f t="shared" si="6"/>
        <v>0</v>
      </c>
      <c r="X127" s="166">
        <v>4.0000000000000003E-5</v>
      </c>
      <c r="Y127" s="166">
        <f t="shared" si="7"/>
        <v>2.0000000000000001E-4</v>
      </c>
      <c r="Z127" s="166">
        <v>0</v>
      </c>
      <c r="AA127" s="167">
        <f t="shared" si="8"/>
        <v>0</v>
      </c>
      <c r="AR127" s="13" t="s">
        <v>183</v>
      </c>
      <c r="AT127" s="13" t="s">
        <v>180</v>
      </c>
      <c r="AU127" s="13" t="s">
        <v>137</v>
      </c>
      <c r="AY127" s="13" t="s">
        <v>158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3" t="s">
        <v>137</v>
      </c>
      <c r="BK127" s="168">
        <f t="shared" si="14"/>
        <v>0</v>
      </c>
      <c r="BL127" s="13" t="s">
        <v>183</v>
      </c>
      <c r="BM127" s="13" t="s">
        <v>426</v>
      </c>
    </row>
    <row r="128" spans="2:65" s="1" customFormat="1" ht="22.5" customHeight="1">
      <c r="B128" s="30"/>
      <c r="C128" s="161" t="s">
        <v>327</v>
      </c>
      <c r="D128" s="161" t="s">
        <v>160</v>
      </c>
      <c r="E128" s="162" t="s">
        <v>427</v>
      </c>
      <c r="F128" s="241" t="s">
        <v>428</v>
      </c>
      <c r="G128" s="242"/>
      <c r="H128" s="242"/>
      <c r="I128" s="242"/>
      <c r="J128" s="163" t="s">
        <v>205</v>
      </c>
      <c r="K128" s="164">
        <v>5</v>
      </c>
      <c r="L128" s="243">
        <v>0</v>
      </c>
      <c r="M128" s="242"/>
      <c r="N128" s="244">
        <f t="shared" si="5"/>
        <v>0</v>
      </c>
      <c r="O128" s="238"/>
      <c r="P128" s="238"/>
      <c r="Q128" s="238"/>
      <c r="R128" s="32"/>
      <c r="T128" s="165" t="s">
        <v>18</v>
      </c>
      <c r="U128" s="39" t="s">
        <v>41</v>
      </c>
      <c r="V128" s="31"/>
      <c r="W128" s="166">
        <f t="shared" si="6"/>
        <v>0</v>
      </c>
      <c r="X128" s="166">
        <v>2.0000000000000001E-4</v>
      </c>
      <c r="Y128" s="166">
        <f t="shared" si="7"/>
        <v>1E-3</v>
      </c>
      <c r="Z128" s="166">
        <v>0</v>
      </c>
      <c r="AA128" s="167">
        <f t="shared" si="8"/>
        <v>0</v>
      </c>
      <c r="AR128" s="13" t="s">
        <v>164</v>
      </c>
      <c r="AT128" s="13" t="s">
        <v>160</v>
      </c>
      <c r="AU128" s="13" t="s">
        <v>137</v>
      </c>
      <c r="AY128" s="13" t="s">
        <v>158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3" t="s">
        <v>137</v>
      </c>
      <c r="BK128" s="168">
        <f t="shared" si="14"/>
        <v>0</v>
      </c>
      <c r="BL128" s="13" t="s">
        <v>165</v>
      </c>
      <c r="BM128" s="13" t="s">
        <v>429</v>
      </c>
    </row>
    <row r="129" spans="2:65" s="1" customFormat="1" ht="22.5" customHeight="1">
      <c r="B129" s="30"/>
      <c r="C129" s="161" t="s">
        <v>164</v>
      </c>
      <c r="D129" s="161" t="s">
        <v>160</v>
      </c>
      <c r="E129" s="162" t="s">
        <v>430</v>
      </c>
      <c r="F129" s="241" t="s">
        <v>431</v>
      </c>
      <c r="G129" s="242"/>
      <c r="H129" s="242"/>
      <c r="I129" s="242"/>
      <c r="J129" s="163" t="s">
        <v>205</v>
      </c>
      <c r="K129" s="164">
        <v>43</v>
      </c>
      <c r="L129" s="243">
        <v>0</v>
      </c>
      <c r="M129" s="242"/>
      <c r="N129" s="244">
        <f t="shared" si="5"/>
        <v>0</v>
      </c>
      <c r="O129" s="238"/>
      <c r="P129" s="238"/>
      <c r="Q129" s="238"/>
      <c r="R129" s="32"/>
      <c r="T129" s="165" t="s">
        <v>18</v>
      </c>
      <c r="U129" s="39" t="s">
        <v>41</v>
      </c>
      <c r="V129" s="31"/>
      <c r="W129" s="166">
        <f t="shared" si="6"/>
        <v>0</v>
      </c>
      <c r="X129" s="166">
        <v>1E-4</v>
      </c>
      <c r="Y129" s="166">
        <f t="shared" si="7"/>
        <v>4.3E-3</v>
      </c>
      <c r="Z129" s="166">
        <v>0</v>
      </c>
      <c r="AA129" s="167">
        <f t="shared" si="8"/>
        <v>0</v>
      </c>
      <c r="AR129" s="13" t="s">
        <v>164</v>
      </c>
      <c r="AT129" s="13" t="s">
        <v>160</v>
      </c>
      <c r="AU129" s="13" t="s">
        <v>137</v>
      </c>
      <c r="AY129" s="13" t="s">
        <v>158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3" t="s">
        <v>137</v>
      </c>
      <c r="BK129" s="168">
        <f t="shared" si="14"/>
        <v>0</v>
      </c>
      <c r="BL129" s="13" t="s">
        <v>165</v>
      </c>
      <c r="BM129" s="13" t="s">
        <v>432</v>
      </c>
    </row>
    <row r="130" spans="2:65" s="1" customFormat="1" ht="31.5" customHeight="1">
      <c r="B130" s="30"/>
      <c r="C130" s="169" t="s">
        <v>433</v>
      </c>
      <c r="D130" s="169" t="s">
        <v>180</v>
      </c>
      <c r="E130" s="170" t="s">
        <v>385</v>
      </c>
      <c r="F130" s="237" t="s">
        <v>386</v>
      </c>
      <c r="G130" s="238"/>
      <c r="H130" s="238"/>
      <c r="I130" s="238"/>
      <c r="J130" s="171" t="s">
        <v>192</v>
      </c>
      <c r="K130" s="173">
        <v>0</v>
      </c>
      <c r="L130" s="239">
        <v>0</v>
      </c>
      <c r="M130" s="238"/>
      <c r="N130" s="240">
        <f t="shared" si="5"/>
        <v>0</v>
      </c>
      <c r="O130" s="238"/>
      <c r="P130" s="238"/>
      <c r="Q130" s="238"/>
      <c r="R130" s="32"/>
      <c r="T130" s="165" t="s">
        <v>18</v>
      </c>
      <c r="U130" s="39" t="s">
        <v>41</v>
      </c>
      <c r="V130" s="31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3" t="s">
        <v>183</v>
      </c>
      <c r="AT130" s="13" t="s">
        <v>180</v>
      </c>
      <c r="AU130" s="13" t="s">
        <v>137</v>
      </c>
      <c r="AY130" s="13" t="s">
        <v>158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3" t="s">
        <v>137</v>
      </c>
      <c r="BK130" s="168">
        <f t="shared" si="14"/>
        <v>0</v>
      </c>
      <c r="BL130" s="13" t="s">
        <v>183</v>
      </c>
      <c r="BM130" s="13" t="s">
        <v>448</v>
      </c>
    </row>
    <row r="131" spans="2:65" s="1" customFormat="1" ht="31.5" customHeight="1">
      <c r="B131" s="30"/>
      <c r="C131" s="169" t="s">
        <v>367</v>
      </c>
      <c r="D131" s="169" t="s">
        <v>180</v>
      </c>
      <c r="E131" s="170" t="s">
        <v>389</v>
      </c>
      <c r="F131" s="237" t="s">
        <v>390</v>
      </c>
      <c r="G131" s="238"/>
      <c r="H131" s="238"/>
      <c r="I131" s="238"/>
      <c r="J131" s="171" t="s">
        <v>192</v>
      </c>
      <c r="K131" s="173">
        <v>0</v>
      </c>
      <c r="L131" s="239">
        <v>0</v>
      </c>
      <c r="M131" s="238"/>
      <c r="N131" s="240">
        <f t="shared" si="5"/>
        <v>0</v>
      </c>
      <c r="O131" s="238"/>
      <c r="P131" s="238"/>
      <c r="Q131" s="238"/>
      <c r="R131" s="32"/>
      <c r="T131" s="165" t="s">
        <v>18</v>
      </c>
      <c r="U131" s="39" t="s">
        <v>41</v>
      </c>
      <c r="V131" s="31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3" t="s">
        <v>183</v>
      </c>
      <c r="AT131" s="13" t="s">
        <v>180</v>
      </c>
      <c r="AU131" s="13" t="s">
        <v>137</v>
      </c>
      <c r="AY131" s="13" t="s">
        <v>158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3" t="s">
        <v>137</v>
      </c>
      <c r="BK131" s="168">
        <f t="shared" si="14"/>
        <v>0</v>
      </c>
      <c r="BL131" s="13" t="s">
        <v>183</v>
      </c>
      <c r="BM131" s="13" t="s">
        <v>449</v>
      </c>
    </row>
    <row r="132" spans="2:65" s="9" customFormat="1" ht="37.35" customHeight="1">
      <c r="B132" s="150"/>
      <c r="C132" s="151"/>
      <c r="D132" s="152" t="s">
        <v>132</v>
      </c>
      <c r="E132" s="152"/>
      <c r="F132" s="152"/>
      <c r="G132" s="152"/>
      <c r="H132" s="152"/>
      <c r="I132" s="152"/>
      <c r="J132" s="152"/>
      <c r="K132" s="152"/>
      <c r="L132" s="152"/>
      <c r="M132" s="152"/>
      <c r="N132" s="245">
        <f>BK132</f>
        <v>0</v>
      </c>
      <c r="O132" s="246"/>
      <c r="P132" s="246"/>
      <c r="Q132" s="246"/>
      <c r="R132" s="153"/>
      <c r="T132" s="154"/>
      <c r="U132" s="151"/>
      <c r="V132" s="151"/>
      <c r="W132" s="155">
        <f>W133</f>
        <v>0</v>
      </c>
      <c r="X132" s="151"/>
      <c r="Y132" s="155">
        <f>Y133</f>
        <v>0</v>
      </c>
      <c r="Z132" s="151"/>
      <c r="AA132" s="156">
        <f>AA133</f>
        <v>0</v>
      </c>
      <c r="AR132" s="157" t="s">
        <v>165</v>
      </c>
      <c r="AT132" s="158" t="s">
        <v>73</v>
      </c>
      <c r="AU132" s="158" t="s">
        <v>74</v>
      </c>
      <c r="AY132" s="157" t="s">
        <v>158</v>
      </c>
      <c r="BK132" s="159">
        <f>BK133</f>
        <v>0</v>
      </c>
    </row>
    <row r="133" spans="2:65" s="1" customFormat="1" ht="22.5" customHeight="1">
      <c r="B133" s="30"/>
      <c r="C133" s="169" t="s">
        <v>81</v>
      </c>
      <c r="D133" s="169" t="s">
        <v>180</v>
      </c>
      <c r="E133" s="170" t="s">
        <v>401</v>
      </c>
      <c r="F133" s="237" t="s">
        <v>436</v>
      </c>
      <c r="G133" s="238"/>
      <c r="H133" s="238"/>
      <c r="I133" s="238"/>
      <c r="J133" s="171" t="s">
        <v>403</v>
      </c>
      <c r="K133" s="172">
        <v>10</v>
      </c>
      <c r="L133" s="239">
        <v>0</v>
      </c>
      <c r="M133" s="238"/>
      <c r="N133" s="240">
        <f>ROUND(L133*K133,3)</f>
        <v>0</v>
      </c>
      <c r="O133" s="238"/>
      <c r="P133" s="238"/>
      <c r="Q133" s="238"/>
      <c r="R133" s="32"/>
      <c r="T133" s="165" t="s">
        <v>18</v>
      </c>
      <c r="U133" s="39" t="s">
        <v>41</v>
      </c>
      <c r="V133" s="31"/>
      <c r="W133" s="166">
        <f>V133*K133</f>
        <v>0</v>
      </c>
      <c r="X133" s="166">
        <v>0</v>
      </c>
      <c r="Y133" s="166">
        <f>X133*K133</f>
        <v>0</v>
      </c>
      <c r="Z133" s="166">
        <v>0</v>
      </c>
      <c r="AA133" s="167">
        <f>Z133*K133</f>
        <v>0</v>
      </c>
      <c r="AR133" s="13" t="s">
        <v>404</v>
      </c>
      <c r="AT133" s="13" t="s">
        <v>180</v>
      </c>
      <c r="AU133" s="13" t="s">
        <v>81</v>
      </c>
      <c r="AY133" s="13" t="s">
        <v>158</v>
      </c>
      <c r="BE133" s="105">
        <f>IF(U133="základná",N133,0)</f>
        <v>0</v>
      </c>
      <c r="BF133" s="105">
        <f>IF(U133="znížená",N133,0)</f>
        <v>0</v>
      </c>
      <c r="BG133" s="105">
        <f>IF(U133="zákl. prenesená",N133,0)</f>
        <v>0</v>
      </c>
      <c r="BH133" s="105">
        <f>IF(U133="zníž. prenesená",N133,0)</f>
        <v>0</v>
      </c>
      <c r="BI133" s="105">
        <f>IF(U133="nulová",N133,0)</f>
        <v>0</v>
      </c>
      <c r="BJ133" s="13" t="s">
        <v>137</v>
      </c>
      <c r="BK133" s="168">
        <f>ROUND(L133*K133,3)</f>
        <v>0</v>
      </c>
      <c r="BL133" s="13" t="s">
        <v>404</v>
      </c>
      <c r="BM133" s="13" t="s">
        <v>437</v>
      </c>
    </row>
    <row r="134" spans="2:65" s="1" customFormat="1" ht="49.95" customHeight="1">
      <c r="B134" s="30"/>
      <c r="C134" s="31"/>
      <c r="D134" s="152" t="s">
        <v>406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245">
        <f t="shared" ref="N134:N139" si="15">BK134</f>
        <v>0</v>
      </c>
      <c r="O134" s="246"/>
      <c r="P134" s="246"/>
      <c r="Q134" s="246"/>
      <c r="R134" s="32"/>
      <c r="T134" s="73"/>
      <c r="U134" s="31"/>
      <c r="V134" s="31"/>
      <c r="W134" s="31"/>
      <c r="X134" s="31"/>
      <c r="Y134" s="31"/>
      <c r="Z134" s="31"/>
      <c r="AA134" s="74"/>
      <c r="AT134" s="13" t="s">
        <v>73</v>
      </c>
      <c r="AU134" s="13" t="s">
        <v>74</v>
      </c>
      <c r="AY134" s="13" t="s">
        <v>407</v>
      </c>
      <c r="BK134" s="168">
        <f>SUM(BK135:BK139)</f>
        <v>0</v>
      </c>
    </row>
    <row r="135" spans="2:65" s="1" customFormat="1" ht="22.35" customHeight="1">
      <c r="B135" s="30"/>
      <c r="C135" s="174" t="s">
        <v>18</v>
      </c>
      <c r="D135" s="174" t="s">
        <v>180</v>
      </c>
      <c r="E135" s="175" t="s">
        <v>18</v>
      </c>
      <c r="F135" s="247" t="s">
        <v>18</v>
      </c>
      <c r="G135" s="248"/>
      <c r="H135" s="248"/>
      <c r="I135" s="248"/>
      <c r="J135" s="176" t="s">
        <v>18</v>
      </c>
      <c r="K135" s="173"/>
      <c r="L135" s="239"/>
      <c r="M135" s="238"/>
      <c r="N135" s="240">
        <f t="shared" si="15"/>
        <v>0</v>
      </c>
      <c r="O135" s="238"/>
      <c r="P135" s="238"/>
      <c r="Q135" s="238"/>
      <c r="R135" s="32"/>
      <c r="T135" s="165" t="s">
        <v>18</v>
      </c>
      <c r="U135" s="177" t="s">
        <v>41</v>
      </c>
      <c r="V135" s="31"/>
      <c r="W135" s="31"/>
      <c r="X135" s="31"/>
      <c r="Y135" s="31"/>
      <c r="Z135" s="31"/>
      <c r="AA135" s="74"/>
      <c r="AT135" s="13" t="s">
        <v>407</v>
      </c>
      <c r="AU135" s="13" t="s">
        <v>81</v>
      </c>
      <c r="AY135" s="13" t="s">
        <v>407</v>
      </c>
      <c r="BE135" s="105">
        <f>IF(U135="základná",N135,0)</f>
        <v>0</v>
      </c>
      <c r="BF135" s="105">
        <f>IF(U135="znížená",N135,0)</f>
        <v>0</v>
      </c>
      <c r="BG135" s="105">
        <f>IF(U135="zákl. prenesená",N135,0)</f>
        <v>0</v>
      </c>
      <c r="BH135" s="105">
        <f>IF(U135="zníž. prenesená",N135,0)</f>
        <v>0</v>
      </c>
      <c r="BI135" s="105">
        <f>IF(U135="nulová",N135,0)</f>
        <v>0</v>
      </c>
      <c r="BJ135" s="13" t="s">
        <v>137</v>
      </c>
      <c r="BK135" s="168">
        <f>L135*K135</f>
        <v>0</v>
      </c>
    </row>
    <row r="136" spans="2:65" s="1" customFormat="1" ht="22.35" customHeight="1">
      <c r="B136" s="30"/>
      <c r="C136" s="174" t="s">
        <v>18</v>
      </c>
      <c r="D136" s="174" t="s">
        <v>180</v>
      </c>
      <c r="E136" s="175" t="s">
        <v>18</v>
      </c>
      <c r="F136" s="247" t="s">
        <v>18</v>
      </c>
      <c r="G136" s="248"/>
      <c r="H136" s="248"/>
      <c r="I136" s="248"/>
      <c r="J136" s="176" t="s">
        <v>18</v>
      </c>
      <c r="K136" s="173"/>
      <c r="L136" s="239"/>
      <c r="M136" s="238"/>
      <c r="N136" s="240">
        <f t="shared" si="15"/>
        <v>0</v>
      </c>
      <c r="O136" s="238"/>
      <c r="P136" s="238"/>
      <c r="Q136" s="238"/>
      <c r="R136" s="32"/>
      <c r="T136" s="165" t="s">
        <v>18</v>
      </c>
      <c r="U136" s="177" t="s">
        <v>41</v>
      </c>
      <c r="V136" s="31"/>
      <c r="W136" s="31"/>
      <c r="X136" s="31"/>
      <c r="Y136" s="31"/>
      <c r="Z136" s="31"/>
      <c r="AA136" s="74"/>
      <c r="AT136" s="13" t="s">
        <v>407</v>
      </c>
      <c r="AU136" s="13" t="s">
        <v>81</v>
      </c>
      <c r="AY136" s="13" t="s">
        <v>407</v>
      </c>
      <c r="BE136" s="105">
        <f>IF(U136="základná",N136,0)</f>
        <v>0</v>
      </c>
      <c r="BF136" s="105">
        <f>IF(U136="znížená",N136,0)</f>
        <v>0</v>
      </c>
      <c r="BG136" s="105">
        <f>IF(U136="zákl. prenesená",N136,0)</f>
        <v>0</v>
      </c>
      <c r="BH136" s="105">
        <f>IF(U136="zníž. prenesená",N136,0)</f>
        <v>0</v>
      </c>
      <c r="BI136" s="105">
        <f>IF(U136="nulová",N136,0)</f>
        <v>0</v>
      </c>
      <c r="BJ136" s="13" t="s">
        <v>137</v>
      </c>
      <c r="BK136" s="168">
        <f>L136*K136</f>
        <v>0</v>
      </c>
    </row>
    <row r="137" spans="2:65" s="1" customFormat="1" ht="22.35" customHeight="1">
      <c r="B137" s="30"/>
      <c r="C137" s="174" t="s">
        <v>18</v>
      </c>
      <c r="D137" s="174" t="s">
        <v>180</v>
      </c>
      <c r="E137" s="175" t="s">
        <v>18</v>
      </c>
      <c r="F137" s="247" t="s">
        <v>18</v>
      </c>
      <c r="G137" s="248"/>
      <c r="H137" s="248"/>
      <c r="I137" s="248"/>
      <c r="J137" s="176" t="s">
        <v>18</v>
      </c>
      <c r="K137" s="173"/>
      <c r="L137" s="239"/>
      <c r="M137" s="238"/>
      <c r="N137" s="240">
        <f t="shared" si="15"/>
        <v>0</v>
      </c>
      <c r="O137" s="238"/>
      <c r="P137" s="238"/>
      <c r="Q137" s="238"/>
      <c r="R137" s="32"/>
      <c r="T137" s="165" t="s">
        <v>18</v>
      </c>
      <c r="U137" s="177" t="s">
        <v>41</v>
      </c>
      <c r="V137" s="31"/>
      <c r="W137" s="31"/>
      <c r="X137" s="31"/>
      <c r="Y137" s="31"/>
      <c r="Z137" s="31"/>
      <c r="AA137" s="74"/>
      <c r="AT137" s="13" t="s">
        <v>407</v>
      </c>
      <c r="AU137" s="13" t="s">
        <v>81</v>
      </c>
      <c r="AY137" s="13" t="s">
        <v>407</v>
      </c>
      <c r="BE137" s="105">
        <f>IF(U137="základná",N137,0)</f>
        <v>0</v>
      </c>
      <c r="BF137" s="105">
        <f>IF(U137="znížená",N137,0)</f>
        <v>0</v>
      </c>
      <c r="BG137" s="105">
        <f>IF(U137="zákl. prenesená",N137,0)</f>
        <v>0</v>
      </c>
      <c r="BH137" s="105">
        <f>IF(U137="zníž. prenesená",N137,0)</f>
        <v>0</v>
      </c>
      <c r="BI137" s="105">
        <f>IF(U137="nulová",N137,0)</f>
        <v>0</v>
      </c>
      <c r="BJ137" s="13" t="s">
        <v>137</v>
      </c>
      <c r="BK137" s="168">
        <f>L137*K137</f>
        <v>0</v>
      </c>
    </row>
    <row r="138" spans="2:65" s="1" customFormat="1" ht="22.35" customHeight="1">
      <c r="B138" s="30"/>
      <c r="C138" s="174" t="s">
        <v>18</v>
      </c>
      <c r="D138" s="174" t="s">
        <v>180</v>
      </c>
      <c r="E138" s="175" t="s">
        <v>18</v>
      </c>
      <c r="F138" s="247" t="s">
        <v>18</v>
      </c>
      <c r="G138" s="248"/>
      <c r="H138" s="248"/>
      <c r="I138" s="248"/>
      <c r="J138" s="176" t="s">
        <v>18</v>
      </c>
      <c r="K138" s="173"/>
      <c r="L138" s="239"/>
      <c r="M138" s="238"/>
      <c r="N138" s="240">
        <f t="shared" si="15"/>
        <v>0</v>
      </c>
      <c r="O138" s="238"/>
      <c r="P138" s="238"/>
      <c r="Q138" s="238"/>
      <c r="R138" s="32"/>
      <c r="T138" s="165" t="s">
        <v>18</v>
      </c>
      <c r="U138" s="177" t="s">
        <v>41</v>
      </c>
      <c r="V138" s="31"/>
      <c r="W138" s="31"/>
      <c r="X138" s="31"/>
      <c r="Y138" s="31"/>
      <c r="Z138" s="31"/>
      <c r="AA138" s="74"/>
      <c r="AT138" s="13" t="s">
        <v>407</v>
      </c>
      <c r="AU138" s="13" t="s">
        <v>81</v>
      </c>
      <c r="AY138" s="13" t="s">
        <v>407</v>
      </c>
      <c r="BE138" s="105">
        <f>IF(U138="základná",N138,0)</f>
        <v>0</v>
      </c>
      <c r="BF138" s="105">
        <f>IF(U138="znížená",N138,0)</f>
        <v>0</v>
      </c>
      <c r="BG138" s="105">
        <f>IF(U138="zákl. prenesená",N138,0)</f>
        <v>0</v>
      </c>
      <c r="BH138" s="105">
        <f>IF(U138="zníž. prenesená",N138,0)</f>
        <v>0</v>
      </c>
      <c r="BI138" s="105">
        <f>IF(U138="nulová",N138,0)</f>
        <v>0</v>
      </c>
      <c r="BJ138" s="13" t="s">
        <v>137</v>
      </c>
      <c r="BK138" s="168">
        <f>L138*K138</f>
        <v>0</v>
      </c>
    </row>
    <row r="139" spans="2:65" s="1" customFormat="1" ht="22.35" customHeight="1">
      <c r="B139" s="30"/>
      <c r="C139" s="174" t="s">
        <v>18</v>
      </c>
      <c r="D139" s="174" t="s">
        <v>180</v>
      </c>
      <c r="E139" s="175" t="s">
        <v>18</v>
      </c>
      <c r="F139" s="247" t="s">
        <v>18</v>
      </c>
      <c r="G139" s="248"/>
      <c r="H139" s="248"/>
      <c r="I139" s="248"/>
      <c r="J139" s="176" t="s">
        <v>18</v>
      </c>
      <c r="K139" s="173"/>
      <c r="L139" s="239"/>
      <c r="M139" s="238"/>
      <c r="N139" s="240">
        <f t="shared" si="15"/>
        <v>0</v>
      </c>
      <c r="O139" s="238"/>
      <c r="P139" s="238"/>
      <c r="Q139" s="238"/>
      <c r="R139" s="32"/>
      <c r="T139" s="165" t="s">
        <v>18</v>
      </c>
      <c r="U139" s="177" t="s">
        <v>41</v>
      </c>
      <c r="V139" s="51"/>
      <c r="W139" s="51"/>
      <c r="X139" s="51"/>
      <c r="Y139" s="51"/>
      <c r="Z139" s="51"/>
      <c r="AA139" s="53"/>
      <c r="AT139" s="13" t="s">
        <v>407</v>
      </c>
      <c r="AU139" s="13" t="s">
        <v>81</v>
      </c>
      <c r="AY139" s="13" t="s">
        <v>407</v>
      </c>
      <c r="BE139" s="105">
        <f>IF(U139="základná",N139,0)</f>
        <v>0</v>
      </c>
      <c r="BF139" s="105">
        <f>IF(U139="znížená",N139,0)</f>
        <v>0</v>
      </c>
      <c r="BG139" s="105">
        <f>IF(U139="zákl. prenesená",N139,0)</f>
        <v>0</v>
      </c>
      <c r="BH139" s="105">
        <f>IF(U139="zníž. prenesená",N139,0)</f>
        <v>0</v>
      </c>
      <c r="BI139" s="105">
        <f>IF(U139="nulová",N139,0)</f>
        <v>0</v>
      </c>
      <c r="BJ139" s="13" t="s">
        <v>137</v>
      </c>
      <c r="BK139" s="168">
        <f>L139*K139</f>
        <v>0</v>
      </c>
    </row>
    <row r="140" spans="2:65" s="1" customFormat="1" ht="6.9" customHeight="1"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6"/>
    </row>
  </sheetData>
  <sheetProtection password="CC35" sheet="1" objects="1" scenarios="1" formatColumns="0" formatRows="0" sort="0" autoFilter="0"/>
  <mergeCells count="11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39:I139"/>
    <mergeCell ref="L139:M139"/>
    <mergeCell ref="N139:Q139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N132:Q132"/>
    <mergeCell ref="N134:Q134"/>
    <mergeCell ref="H1:K1"/>
    <mergeCell ref="S2:AC2"/>
    <mergeCell ref="F137:I137"/>
    <mergeCell ref="L137:M137"/>
    <mergeCell ref="N137:Q137"/>
    <mergeCell ref="F138:I138"/>
    <mergeCell ref="L138:M138"/>
    <mergeCell ref="N138:Q13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</mergeCells>
  <dataValidations count="2">
    <dataValidation type="list" allowBlank="1" showInputMessage="1" showErrorMessage="1" error="Povolené sú hodnoty K a M." sqref="D135:D140">
      <formula1>"K,M"</formula1>
    </dataValidation>
    <dataValidation type="list" allowBlank="1" showInputMessage="1" showErrorMessage="1" error="Povolené sú hodnoty základná, znížená, nulová." sqref="U135:U140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8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0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83"/>
      <c r="B1" s="181"/>
      <c r="C1" s="181"/>
      <c r="D1" s="182" t="s">
        <v>1</v>
      </c>
      <c r="E1" s="181"/>
      <c r="F1" s="179" t="s">
        <v>672</v>
      </c>
      <c r="G1" s="179"/>
      <c r="H1" s="228" t="s">
        <v>673</v>
      </c>
      <c r="I1" s="228"/>
      <c r="J1" s="228"/>
      <c r="K1" s="228"/>
      <c r="L1" s="179" t="s">
        <v>674</v>
      </c>
      <c r="M1" s="181"/>
      <c r="N1" s="181"/>
      <c r="O1" s="182" t="s">
        <v>116</v>
      </c>
      <c r="P1" s="181"/>
      <c r="Q1" s="181"/>
      <c r="R1" s="181"/>
      <c r="S1" s="179" t="s">
        <v>675</v>
      </c>
      <c r="T1" s="179"/>
      <c r="U1" s="183"/>
      <c r="V1" s="18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" customHeight="1">
      <c r="C2" s="216" t="s">
        <v>5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185" t="s">
        <v>6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13" t="s">
        <v>94</v>
      </c>
    </row>
    <row r="3" spans="1:6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" customHeight="1">
      <c r="B4" s="17"/>
      <c r="C4" s="192" t="s">
        <v>117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19"/>
      <c r="T4" s="20" t="s">
        <v>10</v>
      </c>
      <c r="AT4" s="13" t="s">
        <v>4</v>
      </c>
    </row>
    <row r="5" spans="1:66" ht="6.9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>
      <c r="B6" s="17"/>
      <c r="C6" s="18"/>
      <c r="D6" s="25" t="s">
        <v>15</v>
      </c>
      <c r="E6" s="18"/>
      <c r="F6" s="250" t="str">
        <f>'Rekapitulácia stavby'!K6</f>
        <v>Centrum voľného času Spektrum, ul. K. Novackého, Prievidza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18"/>
      <c r="R6" s="19"/>
    </row>
    <row r="7" spans="1:66" s="1" customFormat="1" ht="32.85" customHeight="1">
      <c r="B7" s="30"/>
      <c r="C7" s="31"/>
      <c r="D7" s="24" t="s">
        <v>118</v>
      </c>
      <c r="E7" s="31"/>
      <c r="F7" s="222" t="s">
        <v>450</v>
      </c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31"/>
      <c r="R7" s="32"/>
    </row>
    <row r="8" spans="1:66" s="1" customFormat="1" ht="14.4" customHeight="1">
      <c r="B8" s="30"/>
      <c r="C8" s="31"/>
      <c r="D8" s="25" t="s">
        <v>17</v>
      </c>
      <c r="E8" s="31"/>
      <c r="F8" s="23" t="s">
        <v>18</v>
      </c>
      <c r="G8" s="31"/>
      <c r="H8" s="31"/>
      <c r="I8" s="31"/>
      <c r="J8" s="31"/>
      <c r="K8" s="31"/>
      <c r="L8" s="31"/>
      <c r="M8" s="25" t="s">
        <v>19</v>
      </c>
      <c r="N8" s="31"/>
      <c r="O8" s="23" t="s">
        <v>18</v>
      </c>
      <c r="P8" s="31"/>
      <c r="Q8" s="31"/>
      <c r="R8" s="32"/>
    </row>
    <row r="9" spans="1:66" s="1" customFormat="1" ht="14.4" customHeight="1">
      <c r="B9" s="30"/>
      <c r="C9" s="31"/>
      <c r="D9" s="25" t="s">
        <v>20</v>
      </c>
      <c r="E9" s="31"/>
      <c r="F9" s="23" t="s">
        <v>21</v>
      </c>
      <c r="G9" s="31"/>
      <c r="H9" s="31"/>
      <c r="I9" s="31"/>
      <c r="J9" s="31"/>
      <c r="K9" s="31"/>
      <c r="L9" s="31"/>
      <c r="M9" s="25" t="s">
        <v>22</v>
      </c>
      <c r="N9" s="31"/>
      <c r="O9" s="264" t="str">
        <f>'Rekapitulácia stavby'!AN8</f>
        <v>12. 2. 2017</v>
      </c>
      <c r="P9" s="188"/>
      <c r="Q9" s="31"/>
      <c r="R9" s="32"/>
    </row>
    <row r="10" spans="1:66" s="1" customFormat="1" ht="10.9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" customHeight="1">
      <c r="B11" s="30"/>
      <c r="C11" s="31"/>
      <c r="D11" s="25" t="s">
        <v>24</v>
      </c>
      <c r="E11" s="31"/>
      <c r="F11" s="31"/>
      <c r="G11" s="31"/>
      <c r="H11" s="31"/>
      <c r="I11" s="31"/>
      <c r="J11" s="31"/>
      <c r="K11" s="31"/>
      <c r="L11" s="31"/>
      <c r="M11" s="25" t="s">
        <v>25</v>
      </c>
      <c r="N11" s="31"/>
      <c r="O11" s="221" t="str">
        <f>IF('Rekapitulácia stavby'!AN10="","",'Rekapitulácia stavby'!AN10)</f>
        <v/>
      </c>
      <c r="P11" s="188"/>
      <c r="Q11" s="31"/>
      <c r="R11" s="32"/>
    </row>
    <row r="12" spans="1:66" s="1" customFormat="1" ht="18" customHeight="1">
      <c r="B12" s="30"/>
      <c r="C12" s="31"/>
      <c r="D12" s="31"/>
      <c r="E12" s="23" t="str">
        <f>IF('Rekapitulácia stavby'!E11="","",'Rekapitulácia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27</v>
      </c>
      <c r="N12" s="31"/>
      <c r="O12" s="221" t="str">
        <f>IF('Rekapitulácia stavby'!AN11="","",'Rekapitulácia stavby'!AN11)</f>
        <v/>
      </c>
      <c r="P12" s="188"/>
      <c r="Q12" s="31"/>
      <c r="R12" s="32"/>
    </row>
    <row r="13" spans="1:66" s="1" customFormat="1" ht="6.9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" customHeight="1">
      <c r="B14" s="30"/>
      <c r="C14" s="31"/>
      <c r="D14" s="25" t="s">
        <v>28</v>
      </c>
      <c r="E14" s="31"/>
      <c r="F14" s="31"/>
      <c r="G14" s="31"/>
      <c r="H14" s="31"/>
      <c r="I14" s="31"/>
      <c r="J14" s="31"/>
      <c r="K14" s="31"/>
      <c r="L14" s="31"/>
      <c r="M14" s="25" t="s">
        <v>25</v>
      </c>
      <c r="N14" s="31"/>
      <c r="O14" s="265" t="str">
        <f>IF('Rekapitulácia stavby'!AN13="","",'Rekapitulácia stavby'!AN13)</f>
        <v/>
      </c>
      <c r="P14" s="188"/>
      <c r="Q14" s="31"/>
      <c r="R14" s="32"/>
    </row>
    <row r="15" spans="1:66" s="1" customFormat="1" ht="18" customHeight="1">
      <c r="B15" s="30"/>
      <c r="C15" s="31"/>
      <c r="D15" s="31"/>
      <c r="E15" s="265" t="str">
        <f>IF('Rekapitulácia stavby'!E14="","",'Rekapitulácia stavby'!E14)</f>
        <v>Vyplň údaj</v>
      </c>
      <c r="F15" s="188"/>
      <c r="G15" s="188"/>
      <c r="H15" s="188"/>
      <c r="I15" s="188"/>
      <c r="J15" s="188"/>
      <c r="K15" s="188"/>
      <c r="L15" s="188"/>
      <c r="M15" s="25" t="s">
        <v>27</v>
      </c>
      <c r="N15" s="31"/>
      <c r="O15" s="265" t="str">
        <f>IF('Rekapitulácia stavby'!AN14="","",'Rekapitulácia stavby'!AN14)</f>
        <v/>
      </c>
      <c r="P15" s="188"/>
      <c r="Q15" s="31"/>
      <c r="R15" s="32"/>
    </row>
    <row r="16" spans="1:66" s="1" customFormat="1" ht="6.9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" customHeight="1">
      <c r="B17" s="30"/>
      <c r="C17" s="31"/>
      <c r="D17" s="25" t="s">
        <v>30</v>
      </c>
      <c r="E17" s="31"/>
      <c r="F17" s="31"/>
      <c r="G17" s="31"/>
      <c r="H17" s="31"/>
      <c r="I17" s="31"/>
      <c r="J17" s="31"/>
      <c r="K17" s="31"/>
      <c r="L17" s="31"/>
      <c r="M17" s="25" t="s">
        <v>25</v>
      </c>
      <c r="N17" s="31"/>
      <c r="O17" s="221" t="str">
        <f>IF('Rekapitulácia stavby'!AN16="","",'Rekapitulácia stavby'!AN16)</f>
        <v/>
      </c>
      <c r="P17" s="188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27</v>
      </c>
      <c r="N18" s="31"/>
      <c r="O18" s="221" t="str">
        <f>IF('Rekapitulácia stavby'!AN17="","",'Rekapitulácia stavby'!AN17)</f>
        <v/>
      </c>
      <c r="P18" s="188"/>
      <c r="Q18" s="31"/>
      <c r="R18" s="32"/>
    </row>
    <row r="19" spans="2:18" s="1" customFormat="1" ht="6.9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" customHeight="1">
      <c r="B20" s="30"/>
      <c r="C20" s="31"/>
      <c r="D20" s="25" t="s">
        <v>33</v>
      </c>
      <c r="E20" s="31"/>
      <c r="F20" s="31"/>
      <c r="G20" s="31"/>
      <c r="H20" s="31"/>
      <c r="I20" s="31"/>
      <c r="J20" s="31"/>
      <c r="K20" s="31"/>
      <c r="L20" s="31"/>
      <c r="M20" s="25" t="s">
        <v>25</v>
      </c>
      <c r="N20" s="31"/>
      <c r="O20" s="221" t="str">
        <f>IF('Rekapitulácia stavby'!AN19="","",'Rekapitulácia stavby'!AN19)</f>
        <v/>
      </c>
      <c r="P20" s="188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27</v>
      </c>
      <c r="N21" s="31"/>
      <c r="O21" s="221" t="str">
        <f>IF('Rekapitulácia stavby'!AN20="","",'Rekapitulácia stavby'!AN20)</f>
        <v/>
      </c>
      <c r="P21" s="188"/>
      <c r="Q21" s="31"/>
      <c r="R21" s="32"/>
    </row>
    <row r="22" spans="2:18" s="1" customFormat="1" ht="6.9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" customHeight="1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24" t="s">
        <v>18</v>
      </c>
      <c r="F24" s="188"/>
      <c r="G24" s="188"/>
      <c r="H24" s="188"/>
      <c r="I24" s="188"/>
      <c r="J24" s="188"/>
      <c r="K24" s="188"/>
      <c r="L24" s="188"/>
      <c r="M24" s="31"/>
      <c r="N24" s="31"/>
      <c r="O24" s="31"/>
      <c r="P24" s="31"/>
      <c r="Q24" s="31"/>
      <c r="R24" s="32"/>
    </row>
    <row r="25" spans="2:18" s="1" customFormat="1" ht="6.9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" customHeight="1">
      <c r="B27" s="30"/>
      <c r="C27" s="31"/>
      <c r="D27" s="114" t="s">
        <v>120</v>
      </c>
      <c r="E27" s="31"/>
      <c r="F27" s="31"/>
      <c r="G27" s="31"/>
      <c r="H27" s="31"/>
      <c r="I27" s="31"/>
      <c r="J27" s="31"/>
      <c r="K27" s="31"/>
      <c r="L27" s="31"/>
      <c r="M27" s="225">
        <f>N88</f>
        <v>0</v>
      </c>
      <c r="N27" s="188"/>
      <c r="O27" s="188"/>
      <c r="P27" s="188"/>
      <c r="Q27" s="31"/>
      <c r="R27" s="32"/>
    </row>
    <row r="28" spans="2:18" s="1" customFormat="1" ht="14.4" customHeight="1">
      <c r="B28" s="30"/>
      <c r="C28" s="31"/>
      <c r="D28" s="29" t="s">
        <v>110</v>
      </c>
      <c r="E28" s="31"/>
      <c r="F28" s="31"/>
      <c r="G28" s="31"/>
      <c r="H28" s="31"/>
      <c r="I28" s="31"/>
      <c r="J28" s="31"/>
      <c r="K28" s="31"/>
      <c r="L28" s="31"/>
      <c r="M28" s="225">
        <f>N96</f>
        <v>0</v>
      </c>
      <c r="N28" s="188"/>
      <c r="O28" s="188"/>
      <c r="P28" s="188"/>
      <c r="Q28" s="31"/>
      <c r="R28" s="32"/>
    </row>
    <row r="29" spans="2:18" s="1" customFormat="1" ht="6.9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37</v>
      </c>
      <c r="E30" s="31"/>
      <c r="F30" s="31"/>
      <c r="G30" s="31"/>
      <c r="H30" s="31"/>
      <c r="I30" s="31"/>
      <c r="J30" s="31"/>
      <c r="K30" s="31"/>
      <c r="L30" s="31"/>
      <c r="M30" s="263">
        <f>ROUND(M27+M28,2)</f>
        <v>0</v>
      </c>
      <c r="N30" s="188"/>
      <c r="O30" s="188"/>
      <c r="P30" s="188"/>
      <c r="Q30" s="31"/>
      <c r="R30" s="32"/>
    </row>
    <row r="31" spans="2:18" s="1" customFormat="1" ht="6.9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" customHeight="1">
      <c r="B32" s="30"/>
      <c r="C32" s="31"/>
      <c r="D32" s="37" t="s">
        <v>38</v>
      </c>
      <c r="E32" s="37" t="s">
        <v>39</v>
      </c>
      <c r="F32" s="38">
        <v>0.2</v>
      </c>
      <c r="G32" s="116" t="s">
        <v>40</v>
      </c>
      <c r="H32" s="261">
        <f>ROUND((((SUM(BE96:BE103)+SUM(BE121:BE143))+SUM(BE145:BE149))),2)</f>
        <v>0</v>
      </c>
      <c r="I32" s="188"/>
      <c r="J32" s="188"/>
      <c r="K32" s="31"/>
      <c r="L32" s="31"/>
      <c r="M32" s="261">
        <f>ROUND(((ROUND((SUM(BE96:BE103)+SUM(BE121:BE143)), 2)*F32)+SUM(BE145:BE149)*F32),2)</f>
        <v>0</v>
      </c>
      <c r="N32" s="188"/>
      <c r="O32" s="188"/>
      <c r="P32" s="188"/>
      <c r="Q32" s="31"/>
      <c r="R32" s="32"/>
    </row>
    <row r="33" spans="2:18" s="1" customFormat="1" ht="14.4" customHeight="1">
      <c r="B33" s="30"/>
      <c r="C33" s="31"/>
      <c r="D33" s="31"/>
      <c r="E33" s="37" t="s">
        <v>41</v>
      </c>
      <c r="F33" s="38">
        <v>0.2</v>
      </c>
      <c r="G33" s="116" t="s">
        <v>40</v>
      </c>
      <c r="H33" s="261">
        <f>ROUND((((SUM(BF96:BF103)+SUM(BF121:BF143))+SUM(BF145:BF149))),2)</f>
        <v>0</v>
      </c>
      <c r="I33" s="188"/>
      <c r="J33" s="188"/>
      <c r="K33" s="31"/>
      <c r="L33" s="31"/>
      <c r="M33" s="261">
        <f>ROUND(((ROUND((SUM(BF96:BF103)+SUM(BF121:BF143)), 2)*F33)+SUM(BF145:BF149)*F33),2)</f>
        <v>0</v>
      </c>
      <c r="N33" s="188"/>
      <c r="O33" s="188"/>
      <c r="P33" s="188"/>
      <c r="Q33" s="31"/>
      <c r="R33" s="32"/>
    </row>
    <row r="34" spans="2:18" s="1" customFormat="1" ht="14.4" hidden="1" customHeight="1">
      <c r="B34" s="30"/>
      <c r="C34" s="31"/>
      <c r="D34" s="31"/>
      <c r="E34" s="37" t="s">
        <v>42</v>
      </c>
      <c r="F34" s="38">
        <v>0.2</v>
      </c>
      <c r="G34" s="116" t="s">
        <v>40</v>
      </c>
      <c r="H34" s="261">
        <f>ROUND((((SUM(BG96:BG103)+SUM(BG121:BG143))+SUM(BG145:BG149))),2)</f>
        <v>0</v>
      </c>
      <c r="I34" s="188"/>
      <c r="J34" s="188"/>
      <c r="K34" s="31"/>
      <c r="L34" s="31"/>
      <c r="M34" s="261">
        <v>0</v>
      </c>
      <c r="N34" s="188"/>
      <c r="O34" s="188"/>
      <c r="P34" s="188"/>
      <c r="Q34" s="31"/>
      <c r="R34" s="32"/>
    </row>
    <row r="35" spans="2:18" s="1" customFormat="1" ht="14.4" hidden="1" customHeight="1">
      <c r="B35" s="30"/>
      <c r="C35" s="31"/>
      <c r="D35" s="31"/>
      <c r="E35" s="37" t="s">
        <v>43</v>
      </c>
      <c r="F35" s="38">
        <v>0.2</v>
      </c>
      <c r="G35" s="116" t="s">
        <v>40</v>
      </c>
      <c r="H35" s="261">
        <f>ROUND((((SUM(BH96:BH103)+SUM(BH121:BH143))+SUM(BH145:BH149))),2)</f>
        <v>0</v>
      </c>
      <c r="I35" s="188"/>
      <c r="J35" s="188"/>
      <c r="K35" s="31"/>
      <c r="L35" s="31"/>
      <c r="M35" s="261">
        <v>0</v>
      </c>
      <c r="N35" s="188"/>
      <c r="O35" s="188"/>
      <c r="P35" s="188"/>
      <c r="Q35" s="31"/>
      <c r="R35" s="32"/>
    </row>
    <row r="36" spans="2:18" s="1" customFormat="1" ht="14.4" hidden="1" customHeight="1">
      <c r="B36" s="30"/>
      <c r="C36" s="31"/>
      <c r="D36" s="31"/>
      <c r="E36" s="37" t="s">
        <v>44</v>
      </c>
      <c r="F36" s="38">
        <v>0</v>
      </c>
      <c r="G36" s="116" t="s">
        <v>40</v>
      </c>
      <c r="H36" s="261">
        <f>ROUND((((SUM(BI96:BI103)+SUM(BI121:BI143))+SUM(BI145:BI149))),2)</f>
        <v>0</v>
      </c>
      <c r="I36" s="188"/>
      <c r="J36" s="188"/>
      <c r="K36" s="31"/>
      <c r="L36" s="31"/>
      <c r="M36" s="261">
        <v>0</v>
      </c>
      <c r="N36" s="188"/>
      <c r="O36" s="188"/>
      <c r="P36" s="188"/>
      <c r="Q36" s="31"/>
      <c r="R36" s="32"/>
    </row>
    <row r="37" spans="2:18" s="1" customFormat="1" ht="6.9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45</v>
      </c>
      <c r="E38" s="75"/>
      <c r="F38" s="75"/>
      <c r="G38" s="118" t="s">
        <v>46</v>
      </c>
      <c r="H38" s="119" t="s">
        <v>47</v>
      </c>
      <c r="I38" s="75"/>
      <c r="J38" s="75"/>
      <c r="K38" s="75"/>
      <c r="L38" s="262">
        <f>SUM(M30:M36)</f>
        <v>0</v>
      </c>
      <c r="M38" s="200"/>
      <c r="N38" s="200"/>
      <c r="O38" s="200"/>
      <c r="P38" s="202"/>
      <c r="Q38" s="113"/>
      <c r="R38" s="32"/>
    </row>
    <row r="39" spans="2:18" s="1" customFormat="1" ht="14.4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4.4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4.4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4.4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21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21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21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21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21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21" s="1" customFormat="1" ht="14.4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21" s="1" customFormat="1" ht="14.4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21" s="1" customFormat="1" ht="6.9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" customHeight="1">
      <c r="B76" s="30"/>
      <c r="C76" s="192" t="s">
        <v>121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2"/>
      <c r="T76" s="123"/>
      <c r="U76" s="123"/>
    </row>
    <row r="77" spans="2:21" s="1" customFormat="1" ht="6.9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15</v>
      </c>
      <c r="D78" s="31"/>
      <c r="E78" s="31"/>
      <c r="F78" s="250" t="str">
        <f>F6</f>
        <v>Centrum voľného času Spektrum, ul. K. Novackého, Prievidza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31"/>
      <c r="R78" s="32"/>
      <c r="T78" s="123"/>
      <c r="U78" s="123"/>
    </row>
    <row r="79" spans="2:21" s="1" customFormat="1" ht="36.9" customHeight="1">
      <c r="B79" s="30"/>
      <c r="C79" s="64" t="s">
        <v>118</v>
      </c>
      <c r="D79" s="31"/>
      <c r="E79" s="31"/>
      <c r="F79" s="193" t="str">
        <f>F7</f>
        <v>6 Hydr. vetva D1 - Hydraulické vyregulovanie systému ÚK vetva D spojovacia chodba</v>
      </c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31"/>
      <c r="R79" s="32"/>
      <c r="T79" s="123"/>
      <c r="U79" s="123"/>
    </row>
    <row r="80" spans="2:21" s="1" customFormat="1" ht="6.9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47" s="1" customFormat="1" ht="18" customHeight="1">
      <c r="B81" s="30"/>
      <c r="C81" s="25" t="s">
        <v>20</v>
      </c>
      <c r="D81" s="31"/>
      <c r="E81" s="31"/>
      <c r="F81" s="23" t="str">
        <f>F9</f>
        <v>Ul. K. Novackého, Prievidza</v>
      </c>
      <c r="G81" s="31"/>
      <c r="H81" s="31"/>
      <c r="I81" s="31"/>
      <c r="J81" s="31"/>
      <c r="K81" s="25" t="s">
        <v>22</v>
      </c>
      <c r="L81" s="31"/>
      <c r="M81" s="251" t="str">
        <f>IF(O9="","",O9)</f>
        <v>12. 2. 2017</v>
      </c>
      <c r="N81" s="188"/>
      <c r="O81" s="188"/>
      <c r="P81" s="188"/>
      <c r="Q81" s="31"/>
      <c r="R81" s="32"/>
      <c r="T81" s="123"/>
      <c r="U81" s="123"/>
    </row>
    <row r="82" spans="2:47" s="1" customFormat="1" ht="6.9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47" s="1" customFormat="1" ht="13.2">
      <c r="B83" s="30"/>
      <c r="C83" s="25" t="s">
        <v>24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30</v>
      </c>
      <c r="L83" s="31"/>
      <c r="M83" s="221" t="str">
        <f>E18</f>
        <v xml:space="preserve"> </v>
      </c>
      <c r="N83" s="188"/>
      <c r="O83" s="188"/>
      <c r="P83" s="188"/>
      <c r="Q83" s="188"/>
      <c r="R83" s="32"/>
      <c r="T83" s="123"/>
      <c r="U83" s="123"/>
    </row>
    <row r="84" spans="2:47" s="1" customFormat="1" ht="14.4" customHeight="1">
      <c r="B84" s="30"/>
      <c r="C84" s="25" t="s">
        <v>28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33</v>
      </c>
      <c r="L84" s="31"/>
      <c r="M84" s="221" t="str">
        <f>E21</f>
        <v xml:space="preserve"> </v>
      </c>
      <c r="N84" s="188"/>
      <c r="O84" s="188"/>
      <c r="P84" s="188"/>
      <c r="Q84" s="188"/>
      <c r="R84" s="32"/>
      <c r="T84" s="123"/>
      <c r="U84" s="123"/>
    </row>
    <row r="85" spans="2:47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47" s="1" customFormat="1" ht="29.25" customHeight="1">
      <c r="B86" s="30"/>
      <c r="C86" s="260" t="s">
        <v>122</v>
      </c>
      <c r="D86" s="249"/>
      <c r="E86" s="249"/>
      <c r="F86" s="249"/>
      <c r="G86" s="249"/>
      <c r="H86" s="113"/>
      <c r="I86" s="113"/>
      <c r="J86" s="113"/>
      <c r="K86" s="113"/>
      <c r="L86" s="113"/>
      <c r="M86" s="113"/>
      <c r="N86" s="260" t="s">
        <v>123</v>
      </c>
      <c r="O86" s="188"/>
      <c r="P86" s="188"/>
      <c r="Q86" s="188"/>
      <c r="R86" s="32"/>
      <c r="T86" s="123"/>
      <c r="U86" s="123"/>
    </row>
    <row r="87" spans="2:47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124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98">
        <f>N121</f>
        <v>0</v>
      </c>
      <c r="O88" s="188"/>
      <c r="P88" s="188"/>
      <c r="Q88" s="188"/>
      <c r="R88" s="32"/>
      <c r="T88" s="123"/>
      <c r="U88" s="123"/>
      <c r="AU88" s="13" t="s">
        <v>125</v>
      </c>
    </row>
    <row r="89" spans="2:47" s="6" customFormat="1" ht="24.9" customHeight="1">
      <c r="B89" s="125"/>
      <c r="C89" s="126"/>
      <c r="D89" s="127" t="s">
        <v>126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56">
        <f>N122</f>
        <v>0</v>
      </c>
      <c r="O89" s="257"/>
      <c r="P89" s="257"/>
      <c r="Q89" s="257"/>
      <c r="R89" s="128"/>
      <c r="T89" s="129"/>
      <c r="U89" s="129"/>
    </row>
    <row r="90" spans="2:47" s="7" customFormat="1" ht="19.95" customHeight="1">
      <c r="B90" s="130"/>
      <c r="C90" s="131"/>
      <c r="D90" s="101" t="s">
        <v>129</v>
      </c>
      <c r="E90" s="131"/>
      <c r="F90" s="131"/>
      <c r="G90" s="131"/>
      <c r="H90" s="131"/>
      <c r="I90" s="131"/>
      <c r="J90" s="131"/>
      <c r="K90" s="131"/>
      <c r="L90" s="131"/>
      <c r="M90" s="131"/>
      <c r="N90" s="189">
        <f>N123</f>
        <v>0</v>
      </c>
      <c r="O90" s="258"/>
      <c r="P90" s="258"/>
      <c r="Q90" s="258"/>
      <c r="R90" s="132"/>
      <c r="T90" s="133"/>
      <c r="U90" s="133"/>
    </row>
    <row r="91" spans="2:47" s="7" customFormat="1" ht="19.95" customHeight="1">
      <c r="B91" s="130"/>
      <c r="C91" s="131"/>
      <c r="D91" s="101" t="s">
        <v>130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89">
        <f>N129</f>
        <v>0</v>
      </c>
      <c r="O91" s="258"/>
      <c r="P91" s="258"/>
      <c r="Q91" s="258"/>
      <c r="R91" s="132"/>
      <c r="T91" s="133"/>
      <c r="U91" s="133"/>
    </row>
    <row r="92" spans="2:47" s="7" customFormat="1" ht="19.95" customHeight="1">
      <c r="B92" s="130"/>
      <c r="C92" s="131"/>
      <c r="D92" s="101" t="s">
        <v>451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89">
        <f>N136</f>
        <v>0</v>
      </c>
      <c r="O92" s="258"/>
      <c r="P92" s="258"/>
      <c r="Q92" s="258"/>
      <c r="R92" s="132"/>
      <c r="T92" s="133"/>
      <c r="U92" s="133"/>
    </row>
    <row r="93" spans="2:47" s="6" customFormat="1" ht="24.9" customHeight="1">
      <c r="B93" s="125"/>
      <c r="C93" s="126"/>
      <c r="D93" s="127" t="s">
        <v>132</v>
      </c>
      <c r="E93" s="126"/>
      <c r="F93" s="126"/>
      <c r="G93" s="126"/>
      <c r="H93" s="126"/>
      <c r="I93" s="126"/>
      <c r="J93" s="126"/>
      <c r="K93" s="126"/>
      <c r="L93" s="126"/>
      <c r="M93" s="126"/>
      <c r="N93" s="256">
        <f>N142</f>
        <v>0</v>
      </c>
      <c r="O93" s="257"/>
      <c r="P93" s="257"/>
      <c r="Q93" s="257"/>
      <c r="R93" s="128"/>
      <c r="T93" s="129"/>
      <c r="U93" s="129"/>
    </row>
    <row r="94" spans="2:47" s="6" customFormat="1" ht="21.75" customHeight="1">
      <c r="B94" s="125"/>
      <c r="C94" s="126"/>
      <c r="D94" s="127" t="s">
        <v>133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31">
        <f>N144</f>
        <v>0</v>
      </c>
      <c r="O94" s="257"/>
      <c r="P94" s="257"/>
      <c r="Q94" s="257"/>
      <c r="R94" s="128"/>
      <c r="T94" s="129"/>
      <c r="U94" s="129"/>
    </row>
    <row r="95" spans="2:47" s="1" customFormat="1" ht="21.7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  <c r="T95" s="123"/>
      <c r="U95" s="123"/>
    </row>
    <row r="96" spans="2:47" s="1" customFormat="1" ht="29.25" customHeight="1">
      <c r="B96" s="30"/>
      <c r="C96" s="124" t="s">
        <v>134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259">
        <f>ROUND(N97+N98+N99+N100+N101+N102,2)</f>
        <v>0</v>
      </c>
      <c r="O96" s="188"/>
      <c r="P96" s="188"/>
      <c r="Q96" s="188"/>
      <c r="R96" s="32"/>
      <c r="T96" s="134"/>
      <c r="U96" s="135" t="s">
        <v>38</v>
      </c>
    </row>
    <row r="97" spans="2:65" s="1" customFormat="1" ht="18" customHeight="1">
      <c r="B97" s="30"/>
      <c r="C97" s="31"/>
      <c r="D97" s="196" t="s">
        <v>135</v>
      </c>
      <c r="E97" s="188"/>
      <c r="F97" s="188"/>
      <c r="G97" s="188"/>
      <c r="H97" s="188"/>
      <c r="I97" s="31"/>
      <c r="J97" s="31"/>
      <c r="K97" s="31"/>
      <c r="L97" s="31"/>
      <c r="M97" s="31"/>
      <c r="N97" s="187">
        <f>ROUND(N88*T97,2)</f>
        <v>0</v>
      </c>
      <c r="O97" s="188"/>
      <c r="P97" s="188"/>
      <c r="Q97" s="188"/>
      <c r="R97" s="32"/>
      <c r="S97" s="136"/>
      <c r="T97" s="73"/>
      <c r="U97" s="137" t="s">
        <v>41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9" t="s">
        <v>136</v>
      </c>
      <c r="AZ97" s="138"/>
      <c r="BA97" s="138"/>
      <c r="BB97" s="138"/>
      <c r="BC97" s="138"/>
      <c r="BD97" s="138"/>
      <c r="BE97" s="140">
        <f t="shared" ref="BE97:BE102" si="0">IF(U97="základná",N97,0)</f>
        <v>0</v>
      </c>
      <c r="BF97" s="140">
        <f t="shared" ref="BF97:BF102" si="1">IF(U97="znížená",N97,0)</f>
        <v>0</v>
      </c>
      <c r="BG97" s="140">
        <f t="shared" ref="BG97:BG102" si="2">IF(U97="zákl. prenesená",N97,0)</f>
        <v>0</v>
      </c>
      <c r="BH97" s="140">
        <f t="shared" ref="BH97:BH102" si="3">IF(U97="zníž. prenesená",N97,0)</f>
        <v>0</v>
      </c>
      <c r="BI97" s="140">
        <f t="shared" ref="BI97:BI102" si="4">IF(U97="nulová",N97,0)</f>
        <v>0</v>
      </c>
      <c r="BJ97" s="139" t="s">
        <v>137</v>
      </c>
      <c r="BK97" s="138"/>
      <c r="BL97" s="138"/>
      <c r="BM97" s="138"/>
    </row>
    <row r="98" spans="2:65" s="1" customFormat="1" ht="18" customHeight="1">
      <c r="B98" s="30"/>
      <c r="C98" s="31"/>
      <c r="D98" s="196" t="s">
        <v>138</v>
      </c>
      <c r="E98" s="188"/>
      <c r="F98" s="188"/>
      <c r="G98" s="188"/>
      <c r="H98" s="188"/>
      <c r="I98" s="31"/>
      <c r="J98" s="31"/>
      <c r="K98" s="31"/>
      <c r="L98" s="31"/>
      <c r="M98" s="31"/>
      <c r="N98" s="187">
        <f>ROUND(N88*T98,2)</f>
        <v>0</v>
      </c>
      <c r="O98" s="188"/>
      <c r="P98" s="188"/>
      <c r="Q98" s="188"/>
      <c r="R98" s="32"/>
      <c r="S98" s="136"/>
      <c r="T98" s="73"/>
      <c r="U98" s="137" t="s">
        <v>41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136</v>
      </c>
      <c r="AZ98" s="138"/>
      <c r="BA98" s="138"/>
      <c r="BB98" s="138"/>
      <c r="BC98" s="138"/>
      <c r="BD98" s="138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137</v>
      </c>
      <c r="BK98" s="138"/>
      <c r="BL98" s="138"/>
      <c r="BM98" s="138"/>
    </row>
    <row r="99" spans="2:65" s="1" customFormat="1" ht="18" customHeight="1">
      <c r="B99" s="30"/>
      <c r="C99" s="31"/>
      <c r="D99" s="196" t="s">
        <v>139</v>
      </c>
      <c r="E99" s="188"/>
      <c r="F99" s="188"/>
      <c r="G99" s="188"/>
      <c r="H99" s="188"/>
      <c r="I99" s="31"/>
      <c r="J99" s="31"/>
      <c r="K99" s="31"/>
      <c r="L99" s="31"/>
      <c r="M99" s="31"/>
      <c r="N99" s="187">
        <f>ROUND(N88*T99,2)</f>
        <v>0</v>
      </c>
      <c r="O99" s="188"/>
      <c r="P99" s="188"/>
      <c r="Q99" s="188"/>
      <c r="R99" s="32"/>
      <c r="S99" s="136"/>
      <c r="T99" s="73"/>
      <c r="U99" s="137" t="s">
        <v>41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136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137</v>
      </c>
      <c r="BK99" s="138"/>
      <c r="BL99" s="138"/>
      <c r="BM99" s="138"/>
    </row>
    <row r="100" spans="2:65" s="1" customFormat="1" ht="18" customHeight="1">
      <c r="B100" s="30"/>
      <c r="C100" s="31"/>
      <c r="D100" s="196" t="s">
        <v>140</v>
      </c>
      <c r="E100" s="188"/>
      <c r="F100" s="188"/>
      <c r="G100" s="188"/>
      <c r="H100" s="188"/>
      <c r="I100" s="31"/>
      <c r="J100" s="31"/>
      <c r="K100" s="31"/>
      <c r="L100" s="31"/>
      <c r="M100" s="31"/>
      <c r="N100" s="187">
        <f>ROUND(N88*T100,2)</f>
        <v>0</v>
      </c>
      <c r="O100" s="188"/>
      <c r="P100" s="188"/>
      <c r="Q100" s="188"/>
      <c r="R100" s="32"/>
      <c r="S100" s="136"/>
      <c r="T100" s="73"/>
      <c r="U100" s="137" t="s">
        <v>41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136</v>
      </c>
      <c r="AZ100" s="138"/>
      <c r="BA100" s="138"/>
      <c r="BB100" s="138"/>
      <c r="BC100" s="138"/>
      <c r="BD100" s="138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137</v>
      </c>
      <c r="BK100" s="138"/>
      <c r="BL100" s="138"/>
      <c r="BM100" s="138"/>
    </row>
    <row r="101" spans="2:65" s="1" customFormat="1" ht="18" customHeight="1">
      <c r="B101" s="30"/>
      <c r="C101" s="31"/>
      <c r="D101" s="196" t="s">
        <v>141</v>
      </c>
      <c r="E101" s="188"/>
      <c r="F101" s="188"/>
      <c r="G101" s="188"/>
      <c r="H101" s="188"/>
      <c r="I101" s="31"/>
      <c r="J101" s="31"/>
      <c r="K101" s="31"/>
      <c r="L101" s="31"/>
      <c r="M101" s="31"/>
      <c r="N101" s="187">
        <f>ROUND(N88*T101,2)</f>
        <v>0</v>
      </c>
      <c r="O101" s="188"/>
      <c r="P101" s="188"/>
      <c r="Q101" s="188"/>
      <c r="R101" s="32"/>
      <c r="S101" s="136"/>
      <c r="T101" s="73"/>
      <c r="U101" s="137" t="s">
        <v>41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9" t="s">
        <v>136</v>
      </c>
      <c r="AZ101" s="138"/>
      <c r="BA101" s="138"/>
      <c r="BB101" s="138"/>
      <c r="BC101" s="138"/>
      <c r="BD101" s="138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137</v>
      </c>
      <c r="BK101" s="138"/>
      <c r="BL101" s="138"/>
      <c r="BM101" s="138"/>
    </row>
    <row r="102" spans="2:65" s="1" customFormat="1" ht="18" customHeight="1">
      <c r="B102" s="30"/>
      <c r="C102" s="31"/>
      <c r="D102" s="101" t="s">
        <v>142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187">
        <f>ROUND(N88*T102,2)</f>
        <v>0</v>
      </c>
      <c r="O102" s="188"/>
      <c r="P102" s="188"/>
      <c r="Q102" s="188"/>
      <c r="R102" s="32"/>
      <c r="S102" s="136"/>
      <c r="T102" s="141"/>
      <c r="U102" s="142" t="s">
        <v>41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143</v>
      </c>
      <c r="AZ102" s="138"/>
      <c r="BA102" s="138"/>
      <c r="BB102" s="138"/>
      <c r="BC102" s="138"/>
      <c r="BD102" s="138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137</v>
      </c>
      <c r="BK102" s="138"/>
      <c r="BL102" s="138"/>
      <c r="BM102" s="138"/>
    </row>
    <row r="103" spans="2:65" s="1" customFormat="1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  <c r="T103" s="123"/>
      <c r="U103" s="123"/>
    </row>
    <row r="104" spans="2:65" s="1" customFormat="1" ht="29.25" customHeight="1">
      <c r="B104" s="30"/>
      <c r="C104" s="112" t="s">
        <v>115</v>
      </c>
      <c r="D104" s="113"/>
      <c r="E104" s="113"/>
      <c r="F104" s="113"/>
      <c r="G104" s="113"/>
      <c r="H104" s="113"/>
      <c r="I104" s="113"/>
      <c r="J104" s="113"/>
      <c r="K104" s="113"/>
      <c r="L104" s="184">
        <f>ROUND(SUM(N88+N96),2)</f>
        <v>0</v>
      </c>
      <c r="M104" s="249"/>
      <c r="N104" s="249"/>
      <c r="O104" s="249"/>
      <c r="P104" s="249"/>
      <c r="Q104" s="249"/>
      <c r="R104" s="32"/>
      <c r="T104" s="123"/>
      <c r="U104" s="123"/>
    </row>
    <row r="105" spans="2:65" s="1" customFormat="1" ht="6.9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6"/>
      <c r="T105" s="123"/>
      <c r="U105" s="123"/>
    </row>
    <row r="109" spans="2:65" s="1" customFormat="1" ht="6.9" customHeight="1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spans="2:65" s="1" customFormat="1" ht="36.9" customHeight="1">
      <c r="B110" s="30"/>
      <c r="C110" s="192" t="s">
        <v>144</v>
      </c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32"/>
    </row>
    <row r="111" spans="2:65" s="1" customFormat="1" ht="6.9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65" s="1" customFormat="1" ht="30" customHeight="1">
      <c r="B112" s="30"/>
      <c r="C112" s="25" t="s">
        <v>15</v>
      </c>
      <c r="D112" s="31"/>
      <c r="E112" s="31"/>
      <c r="F112" s="250" t="str">
        <f>F6</f>
        <v>Centrum voľného času Spektrum, ul. K. Novackého, Prievidza</v>
      </c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31"/>
      <c r="R112" s="32"/>
    </row>
    <row r="113" spans="2:65" s="1" customFormat="1" ht="36.9" customHeight="1">
      <c r="B113" s="30"/>
      <c r="C113" s="64" t="s">
        <v>118</v>
      </c>
      <c r="D113" s="31"/>
      <c r="E113" s="31"/>
      <c r="F113" s="193" t="str">
        <f>F7</f>
        <v>6 Hydr. vetva D1 - Hydraulické vyregulovanie systému ÚK vetva D spojovacia chodba</v>
      </c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31"/>
      <c r="R113" s="32"/>
    </row>
    <row r="114" spans="2:65" s="1" customFormat="1" ht="6.9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65" s="1" customFormat="1" ht="18" customHeight="1">
      <c r="B115" s="30"/>
      <c r="C115" s="25" t="s">
        <v>20</v>
      </c>
      <c r="D115" s="31"/>
      <c r="E115" s="31"/>
      <c r="F115" s="23" t="str">
        <f>F9</f>
        <v>Ul. K. Novackého, Prievidza</v>
      </c>
      <c r="G115" s="31"/>
      <c r="H115" s="31"/>
      <c r="I115" s="31"/>
      <c r="J115" s="31"/>
      <c r="K115" s="25" t="s">
        <v>22</v>
      </c>
      <c r="L115" s="31"/>
      <c r="M115" s="251" t="str">
        <f>IF(O9="","",O9)</f>
        <v>12. 2. 2017</v>
      </c>
      <c r="N115" s="188"/>
      <c r="O115" s="188"/>
      <c r="P115" s="188"/>
      <c r="Q115" s="31"/>
      <c r="R115" s="32"/>
    </row>
    <row r="116" spans="2:65" s="1" customFormat="1" ht="6.9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65" s="1" customFormat="1" ht="13.2">
      <c r="B117" s="30"/>
      <c r="C117" s="25" t="s">
        <v>24</v>
      </c>
      <c r="D117" s="31"/>
      <c r="E117" s="31"/>
      <c r="F117" s="23" t="str">
        <f>E12</f>
        <v xml:space="preserve"> </v>
      </c>
      <c r="G117" s="31"/>
      <c r="H117" s="31"/>
      <c r="I117" s="31"/>
      <c r="J117" s="31"/>
      <c r="K117" s="25" t="s">
        <v>30</v>
      </c>
      <c r="L117" s="31"/>
      <c r="M117" s="221" t="str">
        <f>E18</f>
        <v xml:space="preserve"> </v>
      </c>
      <c r="N117" s="188"/>
      <c r="O117" s="188"/>
      <c r="P117" s="188"/>
      <c r="Q117" s="188"/>
      <c r="R117" s="32"/>
    </row>
    <row r="118" spans="2:65" s="1" customFormat="1" ht="14.4" customHeight="1">
      <c r="B118" s="30"/>
      <c r="C118" s="25" t="s">
        <v>28</v>
      </c>
      <c r="D118" s="31"/>
      <c r="E118" s="31"/>
      <c r="F118" s="23" t="str">
        <f>IF(E15="","",E15)</f>
        <v>Vyplň údaj</v>
      </c>
      <c r="G118" s="31"/>
      <c r="H118" s="31"/>
      <c r="I118" s="31"/>
      <c r="J118" s="31"/>
      <c r="K118" s="25" t="s">
        <v>33</v>
      </c>
      <c r="L118" s="31"/>
      <c r="M118" s="221" t="str">
        <f>E21</f>
        <v xml:space="preserve"> </v>
      </c>
      <c r="N118" s="188"/>
      <c r="O118" s="188"/>
      <c r="P118" s="188"/>
      <c r="Q118" s="188"/>
      <c r="R118" s="32"/>
    </row>
    <row r="119" spans="2:65" s="1" customFormat="1" ht="10.3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65" s="8" customFormat="1" ht="29.25" customHeight="1">
      <c r="B120" s="143"/>
      <c r="C120" s="144" t="s">
        <v>145</v>
      </c>
      <c r="D120" s="145" t="s">
        <v>146</v>
      </c>
      <c r="E120" s="145" t="s">
        <v>56</v>
      </c>
      <c r="F120" s="252" t="s">
        <v>147</v>
      </c>
      <c r="G120" s="253"/>
      <c r="H120" s="253"/>
      <c r="I120" s="253"/>
      <c r="J120" s="145" t="s">
        <v>148</v>
      </c>
      <c r="K120" s="145" t="s">
        <v>149</v>
      </c>
      <c r="L120" s="254" t="s">
        <v>150</v>
      </c>
      <c r="M120" s="253"/>
      <c r="N120" s="252" t="s">
        <v>123</v>
      </c>
      <c r="O120" s="253"/>
      <c r="P120" s="253"/>
      <c r="Q120" s="255"/>
      <c r="R120" s="146"/>
      <c r="T120" s="76" t="s">
        <v>151</v>
      </c>
      <c r="U120" s="77" t="s">
        <v>38</v>
      </c>
      <c r="V120" s="77" t="s">
        <v>152</v>
      </c>
      <c r="W120" s="77" t="s">
        <v>153</v>
      </c>
      <c r="X120" s="77" t="s">
        <v>154</v>
      </c>
      <c r="Y120" s="77" t="s">
        <v>155</v>
      </c>
      <c r="Z120" s="77" t="s">
        <v>156</v>
      </c>
      <c r="AA120" s="78" t="s">
        <v>157</v>
      </c>
    </row>
    <row r="121" spans="2:65" s="1" customFormat="1" ht="29.25" customHeight="1">
      <c r="B121" s="30"/>
      <c r="C121" s="80" t="s">
        <v>120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229">
        <f>BK121</f>
        <v>0</v>
      </c>
      <c r="O121" s="230"/>
      <c r="P121" s="230"/>
      <c r="Q121" s="230"/>
      <c r="R121" s="32"/>
      <c r="T121" s="79"/>
      <c r="U121" s="46"/>
      <c r="V121" s="46"/>
      <c r="W121" s="147">
        <f>W122+W142+W144</f>
        <v>0</v>
      </c>
      <c r="X121" s="46"/>
      <c r="Y121" s="147">
        <f>Y122+Y142+Y144</f>
        <v>0.15364000000000003</v>
      </c>
      <c r="Z121" s="46"/>
      <c r="AA121" s="148">
        <f>AA122+AA142+AA144</f>
        <v>1.6E-2</v>
      </c>
      <c r="AT121" s="13" t="s">
        <v>73</v>
      </c>
      <c r="AU121" s="13" t="s">
        <v>125</v>
      </c>
      <c r="BK121" s="149">
        <f>BK122+BK142+BK144</f>
        <v>0</v>
      </c>
    </row>
    <row r="122" spans="2:65" s="9" customFormat="1" ht="37.35" customHeight="1">
      <c r="B122" s="150"/>
      <c r="C122" s="151"/>
      <c r="D122" s="152" t="s">
        <v>126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231">
        <f>BK122</f>
        <v>0</v>
      </c>
      <c r="O122" s="232"/>
      <c r="P122" s="232"/>
      <c r="Q122" s="232"/>
      <c r="R122" s="153"/>
      <c r="T122" s="154"/>
      <c r="U122" s="151"/>
      <c r="V122" s="151"/>
      <c r="W122" s="155">
        <f>W123+W129+W136</f>
        <v>0</v>
      </c>
      <c r="X122" s="151"/>
      <c r="Y122" s="155">
        <f>Y123+Y129+Y136</f>
        <v>0.15364000000000003</v>
      </c>
      <c r="Z122" s="151"/>
      <c r="AA122" s="156">
        <f>AA123+AA129+AA136</f>
        <v>1.6E-2</v>
      </c>
      <c r="AR122" s="157" t="s">
        <v>137</v>
      </c>
      <c r="AT122" s="158" t="s">
        <v>73</v>
      </c>
      <c r="AU122" s="158" t="s">
        <v>74</v>
      </c>
      <c r="AY122" s="157" t="s">
        <v>158</v>
      </c>
      <c r="BK122" s="159">
        <f>BK123+BK129+BK136</f>
        <v>0</v>
      </c>
    </row>
    <row r="123" spans="2:65" s="9" customFormat="1" ht="19.95" customHeight="1">
      <c r="B123" s="150"/>
      <c r="C123" s="151"/>
      <c r="D123" s="160" t="s">
        <v>129</v>
      </c>
      <c r="E123" s="160"/>
      <c r="F123" s="160"/>
      <c r="G123" s="160"/>
      <c r="H123" s="160"/>
      <c r="I123" s="160"/>
      <c r="J123" s="160"/>
      <c r="K123" s="160"/>
      <c r="L123" s="160"/>
      <c r="M123" s="160"/>
      <c r="N123" s="233">
        <f>BK123</f>
        <v>0</v>
      </c>
      <c r="O123" s="234"/>
      <c r="P123" s="234"/>
      <c r="Q123" s="234"/>
      <c r="R123" s="153"/>
      <c r="T123" s="154"/>
      <c r="U123" s="151"/>
      <c r="V123" s="151"/>
      <c r="W123" s="155">
        <f>SUM(W124:W128)</f>
        <v>0</v>
      </c>
      <c r="X123" s="151"/>
      <c r="Y123" s="155">
        <f>SUM(Y124:Y128)</f>
        <v>9.219999999999999E-3</v>
      </c>
      <c r="Z123" s="151"/>
      <c r="AA123" s="156">
        <f>SUM(AA124:AA128)</f>
        <v>1.6E-2</v>
      </c>
      <c r="AR123" s="157" t="s">
        <v>137</v>
      </c>
      <c r="AT123" s="158" t="s">
        <v>73</v>
      </c>
      <c r="AU123" s="158" t="s">
        <v>81</v>
      </c>
      <c r="AY123" s="157" t="s">
        <v>158</v>
      </c>
      <c r="BK123" s="159">
        <f>SUM(BK124:BK128)</f>
        <v>0</v>
      </c>
    </row>
    <row r="124" spans="2:65" s="1" customFormat="1" ht="31.5" customHeight="1">
      <c r="B124" s="30"/>
      <c r="C124" s="169" t="s">
        <v>359</v>
      </c>
      <c r="D124" s="169" t="s">
        <v>180</v>
      </c>
      <c r="E124" s="170" t="s">
        <v>452</v>
      </c>
      <c r="F124" s="237" t="s">
        <v>453</v>
      </c>
      <c r="G124" s="238"/>
      <c r="H124" s="238"/>
      <c r="I124" s="238"/>
      <c r="J124" s="171" t="s">
        <v>163</v>
      </c>
      <c r="K124" s="172">
        <v>5</v>
      </c>
      <c r="L124" s="239">
        <v>0</v>
      </c>
      <c r="M124" s="238"/>
      <c r="N124" s="240">
        <f>ROUND(L124*K124,3)</f>
        <v>0</v>
      </c>
      <c r="O124" s="238"/>
      <c r="P124" s="238"/>
      <c r="Q124" s="238"/>
      <c r="R124" s="32"/>
      <c r="T124" s="165" t="s">
        <v>18</v>
      </c>
      <c r="U124" s="39" t="s">
        <v>41</v>
      </c>
      <c r="V124" s="31"/>
      <c r="W124" s="166">
        <f>V124*K124</f>
        <v>0</v>
      </c>
      <c r="X124" s="166">
        <v>2.0000000000000002E-5</v>
      </c>
      <c r="Y124" s="166">
        <f>X124*K124</f>
        <v>1E-4</v>
      </c>
      <c r="Z124" s="166">
        <v>3.2000000000000002E-3</v>
      </c>
      <c r="AA124" s="167">
        <f>Z124*K124</f>
        <v>1.6E-2</v>
      </c>
      <c r="AR124" s="13" t="s">
        <v>183</v>
      </c>
      <c r="AT124" s="13" t="s">
        <v>180</v>
      </c>
      <c r="AU124" s="13" t="s">
        <v>137</v>
      </c>
      <c r="AY124" s="13" t="s">
        <v>158</v>
      </c>
      <c r="BE124" s="105">
        <f>IF(U124="základná",N124,0)</f>
        <v>0</v>
      </c>
      <c r="BF124" s="105">
        <f>IF(U124="znížená",N124,0)</f>
        <v>0</v>
      </c>
      <c r="BG124" s="105">
        <f>IF(U124="zákl. prenesená",N124,0)</f>
        <v>0</v>
      </c>
      <c r="BH124" s="105">
        <f>IF(U124="zníž. prenesená",N124,0)</f>
        <v>0</v>
      </c>
      <c r="BI124" s="105">
        <f>IF(U124="nulová",N124,0)</f>
        <v>0</v>
      </c>
      <c r="BJ124" s="13" t="s">
        <v>137</v>
      </c>
      <c r="BK124" s="168">
        <f>ROUND(L124*K124,3)</f>
        <v>0</v>
      </c>
      <c r="BL124" s="13" t="s">
        <v>183</v>
      </c>
      <c r="BM124" s="13" t="s">
        <v>454</v>
      </c>
    </row>
    <row r="125" spans="2:65" s="1" customFormat="1" ht="31.5" customHeight="1">
      <c r="B125" s="30"/>
      <c r="C125" s="169" t="s">
        <v>433</v>
      </c>
      <c r="D125" s="169" t="s">
        <v>180</v>
      </c>
      <c r="E125" s="170" t="s">
        <v>455</v>
      </c>
      <c r="F125" s="237" t="s">
        <v>456</v>
      </c>
      <c r="G125" s="238"/>
      <c r="H125" s="238"/>
      <c r="I125" s="238"/>
      <c r="J125" s="171" t="s">
        <v>163</v>
      </c>
      <c r="K125" s="172">
        <v>6</v>
      </c>
      <c r="L125" s="239">
        <v>0</v>
      </c>
      <c r="M125" s="238"/>
      <c r="N125" s="240">
        <f>ROUND(L125*K125,3)</f>
        <v>0</v>
      </c>
      <c r="O125" s="238"/>
      <c r="P125" s="238"/>
      <c r="Q125" s="238"/>
      <c r="R125" s="32"/>
      <c r="T125" s="165" t="s">
        <v>18</v>
      </c>
      <c r="U125" s="39" t="s">
        <v>41</v>
      </c>
      <c r="V125" s="31"/>
      <c r="W125" s="166">
        <f>V125*K125</f>
        <v>0</v>
      </c>
      <c r="X125" s="166">
        <v>1.5200000000000001E-3</v>
      </c>
      <c r="Y125" s="166">
        <f>X125*K125</f>
        <v>9.1199999999999996E-3</v>
      </c>
      <c r="Z125" s="166">
        <v>0</v>
      </c>
      <c r="AA125" s="167">
        <f>Z125*K125</f>
        <v>0</v>
      </c>
      <c r="AR125" s="13" t="s">
        <v>183</v>
      </c>
      <c r="AT125" s="13" t="s">
        <v>180</v>
      </c>
      <c r="AU125" s="13" t="s">
        <v>137</v>
      </c>
      <c r="AY125" s="13" t="s">
        <v>158</v>
      </c>
      <c r="BE125" s="105">
        <f>IF(U125="základná",N125,0)</f>
        <v>0</v>
      </c>
      <c r="BF125" s="105">
        <f>IF(U125="znížená",N125,0)</f>
        <v>0</v>
      </c>
      <c r="BG125" s="105">
        <f>IF(U125="zákl. prenesená",N125,0)</f>
        <v>0</v>
      </c>
      <c r="BH125" s="105">
        <f>IF(U125="zníž. prenesená",N125,0)</f>
        <v>0</v>
      </c>
      <c r="BI125" s="105">
        <f>IF(U125="nulová",N125,0)</f>
        <v>0</v>
      </c>
      <c r="BJ125" s="13" t="s">
        <v>137</v>
      </c>
      <c r="BK125" s="168">
        <f>ROUND(L125*K125,3)</f>
        <v>0</v>
      </c>
      <c r="BL125" s="13" t="s">
        <v>183</v>
      </c>
      <c r="BM125" s="13" t="s">
        <v>457</v>
      </c>
    </row>
    <row r="126" spans="2:65" s="1" customFormat="1" ht="44.25" customHeight="1">
      <c r="B126" s="30"/>
      <c r="C126" s="169" t="s">
        <v>367</v>
      </c>
      <c r="D126" s="169" t="s">
        <v>180</v>
      </c>
      <c r="E126" s="170" t="s">
        <v>458</v>
      </c>
      <c r="F126" s="237" t="s">
        <v>459</v>
      </c>
      <c r="G126" s="238"/>
      <c r="H126" s="238"/>
      <c r="I126" s="238"/>
      <c r="J126" s="171" t="s">
        <v>205</v>
      </c>
      <c r="K126" s="172">
        <v>6</v>
      </c>
      <c r="L126" s="239">
        <v>0</v>
      </c>
      <c r="M126" s="238"/>
      <c r="N126" s="240">
        <f>ROUND(L126*K126,3)</f>
        <v>0</v>
      </c>
      <c r="O126" s="238"/>
      <c r="P126" s="238"/>
      <c r="Q126" s="238"/>
      <c r="R126" s="32"/>
      <c r="T126" s="165" t="s">
        <v>18</v>
      </c>
      <c r="U126" s="39" t="s">
        <v>41</v>
      </c>
      <c r="V126" s="31"/>
      <c r="W126" s="166">
        <f>V126*K126</f>
        <v>0</v>
      </c>
      <c r="X126" s="166">
        <v>0</v>
      </c>
      <c r="Y126" s="166">
        <f>X126*K126</f>
        <v>0</v>
      </c>
      <c r="Z126" s="166">
        <v>0</v>
      </c>
      <c r="AA126" s="167">
        <f>Z126*K126</f>
        <v>0</v>
      </c>
      <c r="AR126" s="13" t="s">
        <v>183</v>
      </c>
      <c r="AT126" s="13" t="s">
        <v>180</v>
      </c>
      <c r="AU126" s="13" t="s">
        <v>137</v>
      </c>
      <c r="AY126" s="13" t="s">
        <v>158</v>
      </c>
      <c r="BE126" s="105">
        <f>IF(U126="základná",N126,0)</f>
        <v>0</v>
      </c>
      <c r="BF126" s="105">
        <f>IF(U126="znížená",N126,0)</f>
        <v>0</v>
      </c>
      <c r="BG126" s="105">
        <f>IF(U126="zákl. prenesená",N126,0)</f>
        <v>0</v>
      </c>
      <c r="BH126" s="105">
        <f>IF(U126="zníž. prenesená",N126,0)</f>
        <v>0</v>
      </c>
      <c r="BI126" s="105">
        <f>IF(U126="nulová",N126,0)</f>
        <v>0</v>
      </c>
      <c r="BJ126" s="13" t="s">
        <v>137</v>
      </c>
      <c r="BK126" s="168">
        <f>ROUND(L126*K126,3)</f>
        <v>0</v>
      </c>
      <c r="BL126" s="13" t="s">
        <v>183</v>
      </c>
      <c r="BM126" s="13" t="s">
        <v>460</v>
      </c>
    </row>
    <row r="127" spans="2:65" s="1" customFormat="1" ht="31.5" customHeight="1">
      <c r="B127" s="30"/>
      <c r="C127" s="169" t="s">
        <v>239</v>
      </c>
      <c r="D127" s="169" t="s">
        <v>180</v>
      </c>
      <c r="E127" s="170" t="s">
        <v>276</v>
      </c>
      <c r="F127" s="237" t="s">
        <v>277</v>
      </c>
      <c r="G127" s="238"/>
      <c r="H127" s="238"/>
      <c r="I127" s="238"/>
      <c r="J127" s="171" t="s">
        <v>192</v>
      </c>
      <c r="K127" s="173">
        <v>0</v>
      </c>
      <c r="L127" s="239">
        <v>0</v>
      </c>
      <c r="M127" s="238"/>
      <c r="N127" s="240">
        <f>ROUND(L127*K127,3)</f>
        <v>0</v>
      </c>
      <c r="O127" s="238"/>
      <c r="P127" s="238"/>
      <c r="Q127" s="238"/>
      <c r="R127" s="32"/>
      <c r="T127" s="165" t="s">
        <v>18</v>
      </c>
      <c r="U127" s="39" t="s">
        <v>41</v>
      </c>
      <c r="V127" s="31"/>
      <c r="W127" s="166">
        <f>V127*K127</f>
        <v>0</v>
      </c>
      <c r="X127" s="166">
        <v>0</v>
      </c>
      <c r="Y127" s="166">
        <f>X127*K127</f>
        <v>0</v>
      </c>
      <c r="Z127" s="166">
        <v>0</v>
      </c>
      <c r="AA127" s="167">
        <f>Z127*K127</f>
        <v>0</v>
      </c>
      <c r="AR127" s="13" t="s">
        <v>183</v>
      </c>
      <c r="AT127" s="13" t="s">
        <v>180</v>
      </c>
      <c r="AU127" s="13" t="s">
        <v>137</v>
      </c>
      <c r="AY127" s="13" t="s">
        <v>158</v>
      </c>
      <c r="BE127" s="105">
        <f>IF(U127="základná",N127,0)</f>
        <v>0</v>
      </c>
      <c r="BF127" s="105">
        <f>IF(U127="znížená",N127,0)</f>
        <v>0</v>
      </c>
      <c r="BG127" s="105">
        <f>IF(U127="zákl. prenesená",N127,0)</f>
        <v>0</v>
      </c>
      <c r="BH127" s="105">
        <f>IF(U127="zníž. prenesená",N127,0)</f>
        <v>0</v>
      </c>
      <c r="BI127" s="105">
        <f>IF(U127="nulová",N127,0)</f>
        <v>0</v>
      </c>
      <c r="BJ127" s="13" t="s">
        <v>137</v>
      </c>
      <c r="BK127" s="168">
        <f>ROUND(L127*K127,3)</f>
        <v>0</v>
      </c>
      <c r="BL127" s="13" t="s">
        <v>183</v>
      </c>
      <c r="BM127" s="13" t="s">
        <v>461</v>
      </c>
    </row>
    <row r="128" spans="2:65" s="1" customFormat="1" ht="31.5" customHeight="1">
      <c r="B128" s="30"/>
      <c r="C128" s="169" t="s">
        <v>243</v>
      </c>
      <c r="D128" s="169" t="s">
        <v>180</v>
      </c>
      <c r="E128" s="170" t="s">
        <v>280</v>
      </c>
      <c r="F128" s="237" t="s">
        <v>281</v>
      </c>
      <c r="G128" s="238"/>
      <c r="H128" s="238"/>
      <c r="I128" s="238"/>
      <c r="J128" s="171" t="s">
        <v>192</v>
      </c>
      <c r="K128" s="173">
        <v>0</v>
      </c>
      <c r="L128" s="239">
        <v>0</v>
      </c>
      <c r="M128" s="238"/>
      <c r="N128" s="240">
        <f>ROUND(L128*K128,3)</f>
        <v>0</v>
      </c>
      <c r="O128" s="238"/>
      <c r="P128" s="238"/>
      <c r="Q128" s="238"/>
      <c r="R128" s="32"/>
      <c r="T128" s="165" t="s">
        <v>18</v>
      </c>
      <c r="U128" s="39" t="s">
        <v>41</v>
      </c>
      <c r="V128" s="31"/>
      <c r="W128" s="166">
        <f>V128*K128</f>
        <v>0</v>
      </c>
      <c r="X128" s="166">
        <v>0</v>
      </c>
      <c r="Y128" s="166">
        <f>X128*K128</f>
        <v>0</v>
      </c>
      <c r="Z128" s="166">
        <v>0</v>
      </c>
      <c r="AA128" s="167">
        <f>Z128*K128</f>
        <v>0</v>
      </c>
      <c r="AR128" s="13" t="s">
        <v>183</v>
      </c>
      <c r="AT128" s="13" t="s">
        <v>180</v>
      </c>
      <c r="AU128" s="13" t="s">
        <v>137</v>
      </c>
      <c r="AY128" s="13" t="s">
        <v>158</v>
      </c>
      <c r="BE128" s="105">
        <f>IF(U128="základná",N128,0)</f>
        <v>0</v>
      </c>
      <c r="BF128" s="105">
        <f>IF(U128="znížená",N128,0)</f>
        <v>0</v>
      </c>
      <c r="BG128" s="105">
        <f>IF(U128="zákl. prenesená",N128,0)</f>
        <v>0</v>
      </c>
      <c r="BH128" s="105">
        <f>IF(U128="zníž. prenesená",N128,0)</f>
        <v>0</v>
      </c>
      <c r="BI128" s="105">
        <f>IF(U128="nulová",N128,0)</f>
        <v>0</v>
      </c>
      <c r="BJ128" s="13" t="s">
        <v>137</v>
      </c>
      <c r="BK128" s="168">
        <f>ROUND(L128*K128,3)</f>
        <v>0</v>
      </c>
      <c r="BL128" s="13" t="s">
        <v>183</v>
      </c>
      <c r="BM128" s="13" t="s">
        <v>462</v>
      </c>
    </row>
    <row r="129" spans="2:65" s="9" customFormat="1" ht="29.85" customHeight="1">
      <c r="B129" s="150"/>
      <c r="C129" s="151"/>
      <c r="D129" s="160" t="s">
        <v>130</v>
      </c>
      <c r="E129" s="160"/>
      <c r="F129" s="160"/>
      <c r="G129" s="160"/>
      <c r="H129" s="160"/>
      <c r="I129" s="160"/>
      <c r="J129" s="160"/>
      <c r="K129" s="160"/>
      <c r="L129" s="160"/>
      <c r="M129" s="160"/>
      <c r="N129" s="235">
        <f>BK129</f>
        <v>0</v>
      </c>
      <c r="O129" s="236"/>
      <c r="P129" s="236"/>
      <c r="Q129" s="236"/>
      <c r="R129" s="153"/>
      <c r="T129" s="154"/>
      <c r="U129" s="151"/>
      <c r="V129" s="151"/>
      <c r="W129" s="155">
        <f>SUM(W130:W135)</f>
        <v>0</v>
      </c>
      <c r="X129" s="151"/>
      <c r="Y129" s="155">
        <f>SUM(Y130:Y135)</f>
        <v>1.5E-3</v>
      </c>
      <c r="Z129" s="151"/>
      <c r="AA129" s="156">
        <f>SUM(AA130:AA135)</f>
        <v>0</v>
      </c>
      <c r="AR129" s="157" t="s">
        <v>137</v>
      </c>
      <c r="AT129" s="158" t="s">
        <v>73</v>
      </c>
      <c r="AU129" s="158" t="s">
        <v>81</v>
      </c>
      <c r="AY129" s="157" t="s">
        <v>158</v>
      </c>
      <c r="BK129" s="159">
        <f>SUM(BK130:BK135)</f>
        <v>0</v>
      </c>
    </row>
    <row r="130" spans="2:65" s="1" customFormat="1" ht="31.5" customHeight="1">
      <c r="B130" s="30"/>
      <c r="C130" s="169" t="s">
        <v>137</v>
      </c>
      <c r="D130" s="169" t="s">
        <v>180</v>
      </c>
      <c r="E130" s="170" t="s">
        <v>418</v>
      </c>
      <c r="F130" s="237" t="s">
        <v>419</v>
      </c>
      <c r="G130" s="238"/>
      <c r="H130" s="238"/>
      <c r="I130" s="238"/>
      <c r="J130" s="171" t="s">
        <v>205</v>
      </c>
      <c r="K130" s="172">
        <v>3</v>
      </c>
      <c r="L130" s="239">
        <v>0</v>
      </c>
      <c r="M130" s="238"/>
      <c r="N130" s="240">
        <f t="shared" ref="N130:N135" si="5">ROUND(L130*K130,3)</f>
        <v>0</v>
      </c>
      <c r="O130" s="238"/>
      <c r="P130" s="238"/>
      <c r="Q130" s="238"/>
      <c r="R130" s="32"/>
      <c r="T130" s="165" t="s">
        <v>18</v>
      </c>
      <c r="U130" s="39" t="s">
        <v>41</v>
      </c>
      <c r="V130" s="31"/>
      <c r="W130" s="166">
        <f t="shared" ref="W130:W135" si="6">V130*K130</f>
        <v>0</v>
      </c>
      <c r="X130" s="166">
        <v>2.0000000000000002E-5</v>
      </c>
      <c r="Y130" s="166">
        <f t="shared" ref="Y130:Y135" si="7">X130*K130</f>
        <v>6.0000000000000008E-5</v>
      </c>
      <c r="Z130" s="166">
        <v>0</v>
      </c>
      <c r="AA130" s="167">
        <f t="shared" ref="AA130:AA135" si="8">Z130*K130</f>
        <v>0</v>
      </c>
      <c r="AR130" s="13" t="s">
        <v>183</v>
      </c>
      <c r="AT130" s="13" t="s">
        <v>180</v>
      </c>
      <c r="AU130" s="13" t="s">
        <v>137</v>
      </c>
      <c r="AY130" s="13" t="s">
        <v>158</v>
      </c>
      <c r="BE130" s="105">
        <f t="shared" ref="BE130:BE135" si="9">IF(U130="základná",N130,0)</f>
        <v>0</v>
      </c>
      <c r="BF130" s="105">
        <f t="shared" ref="BF130:BF135" si="10">IF(U130="znížená",N130,0)</f>
        <v>0</v>
      </c>
      <c r="BG130" s="105">
        <f t="shared" ref="BG130:BG135" si="11">IF(U130="zákl. prenesená",N130,0)</f>
        <v>0</v>
      </c>
      <c r="BH130" s="105">
        <f t="shared" ref="BH130:BH135" si="12">IF(U130="zníž. prenesená",N130,0)</f>
        <v>0</v>
      </c>
      <c r="BI130" s="105">
        <f t="shared" ref="BI130:BI135" si="13">IF(U130="nulová",N130,0)</f>
        <v>0</v>
      </c>
      <c r="BJ130" s="13" t="s">
        <v>137</v>
      </c>
      <c r="BK130" s="168">
        <f t="shared" ref="BK130:BK135" si="14">ROUND(L130*K130,3)</f>
        <v>0</v>
      </c>
      <c r="BL130" s="13" t="s">
        <v>183</v>
      </c>
      <c r="BM130" s="13" t="s">
        <v>420</v>
      </c>
    </row>
    <row r="131" spans="2:65" s="1" customFormat="1" ht="22.5" customHeight="1">
      <c r="B131" s="30"/>
      <c r="C131" s="161" t="s">
        <v>349</v>
      </c>
      <c r="D131" s="161" t="s">
        <v>160</v>
      </c>
      <c r="E131" s="162" t="s">
        <v>421</v>
      </c>
      <c r="F131" s="241" t="s">
        <v>422</v>
      </c>
      <c r="G131" s="242"/>
      <c r="H131" s="242"/>
      <c r="I131" s="242"/>
      <c r="J131" s="163" t="s">
        <v>205</v>
      </c>
      <c r="K131" s="164">
        <v>3</v>
      </c>
      <c r="L131" s="243">
        <v>0</v>
      </c>
      <c r="M131" s="242"/>
      <c r="N131" s="244">
        <f t="shared" si="5"/>
        <v>0</v>
      </c>
      <c r="O131" s="238"/>
      <c r="P131" s="238"/>
      <c r="Q131" s="238"/>
      <c r="R131" s="32"/>
      <c r="T131" s="165" t="s">
        <v>18</v>
      </c>
      <c r="U131" s="39" t="s">
        <v>41</v>
      </c>
      <c r="V131" s="31"/>
      <c r="W131" s="166">
        <f t="shared" si="6"/>
        <v>0</v>
      </c>
      <c r="X131" s="166">
        <v>2.0000000000000001E-4</v>
      </c>
      <c r="Y131" s="166">
        <f t="shared" si="7"/>
        <v>6.0000000000000006E-4</v>
      </c>
      <c r="Z131" s="166">
        <v>0</v>
      </c>
      <c r="AA131" s="167">
        <f t="shared" si="8"/>
        <v>0</v>
      </c>
      <c r="AR131" s="13" t="s">
        <v>164</v>
      </c>
      <c r="AT131" s="13" t="s">
        <v>160</v>
      </c>
      <c r="AU131" s="13" t="s">
        <v>137</v>
      </c>
      <c r="AY131" s="13" t="s">
        <v>158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3" t="s">
        <v>137</v>
      </c>
      <c r="BK131" s="168">
        <f t="shared" si="14"/>
        <v>0</v>
      </c>
      <c r="BL131" s="13" t="s">
        <v>165</v>
      </c>
      <c r="BM131" s="13" t="s">
        <v>423</v>
      </c>
    </row>
    <row r="132" spans="2:65" s="1" customFormat="1" ht="22.5" customHeight="1">
      <c r="B132" s="30"/>
      <c r="C132" s="161" t="s">
        <v>164</v>
      </c>
      <c r="D132" s="161" t="s">
        <v>160</v>
      </c>
      <c r="E132" s="162" t="s">
        <v>430</v>
      </c>
      <c r="F132" s="241" t="s">
        <v>431</v>
      </c>
      <c r="G132" s="242"/>
      <c r="H132" s="242"/>
      <c r="I132" s="242"/>
      <c r="J132" s="163" t="s">
        <v>205</v>
      </c>
      <c r="K132" s="164">
        <v>3</v>
      </c>
      <c r="L132" s="243">
        <v>0</v>
      </c>
      <c r="M132" s="242"/>
      <c r="N132" s="244">
        <f t="shared" si="5"/>
        <v>0</v>
      </c>
      <c r="O132" s="238"/>
      <c r="P132" s="238"/>
      <c r="Q132" s="238"/>
      <c r="R132" s="32"/>
      <c r="T132" s="165" t="s">
        <v>18</v>
      </c>
      <c r="U132" s="39" t="s">
        <v>41</v>
      </c>
      <c r="V132" s="31"/>
      <c r="W132" s="166">
        <f t="shared" si="6"/>
        <v>0</v>
      </c>
      <c r="X132" s="166">
        <v>1E-4</v>
      </c>
      <c r="Y132" s="166">
        <f t="shared" si="7"/>
        <v>3.0000000000000003E-4</v>
      </c>
      <c r="Z132" s="166">
        <v>0</v>
      </c>
      <c r="AA132" s="167">
        <f t="shared" si="8"/>
        <v>0</v>
      </c>
      <c r="AR132" s="13" t="s">
        <v>164</v>
      </c>
      <c r="AT132" s="13" t="s">
        <v>160</v>
      </c>
      <c r="AU132" s="13" t="s">
        <v>137</v>
      </c>
      <c r="AY132" s="13" t="s">
        <v>158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3" t="s">
        <v>137</v>
      </c>
      <c r="BK132" s="168">
        <f t="shared" si="14"/>
        <v>0</v>
      </c>
      <c r="BL132" s="13" t="s">
        <v>165</v>
      </c>
      <c r="BM132" s="13" t="s">
        <v>432</v>
      </c>
    </row>
    <row r="133" spans="2:65" s="1" customFormat="1" ht="22.5" customHeight="1">
      <c r="B133" s="30"/>
      <c r="C133" s="169" t="s">
        <v>183</v>
      </c>
      <c r="D133" s="169" t="s">
        <v>180</v>
      </c>
      <c r="E133" s="170" t="s">
        <v>463</v>
      </c>
      <c r="F133" s="237" t="s">
        <v>464</v>
      </c>
      <c r="G133" s="238"/>
      <c r="H133" s="238"/>
      <c r="I133" s="238"/>
      <c r="J133" s="171" t="s">
        <v>205</v>
      </c>
      <c r="K133" s="172">
        <v>3</v>
      </c>
      <c r="L133" s="239">
        <v>0</v>
      </c>
      <c r="M133" s="238"/>
      <c r="N133" s="240">
        <f t="shared" si="5"/>
        <v>0</v>
      </c>
      <c r="O133" s="238"/>
      <c r="P133" s="238"/>
      <c r="Q133" s="238"/>
      <c r="R133" s="32"/>
      <c r="T133" s="165" t="s">
        <v>18</v>
      </c>
      <c r="U133" s="39" t="s">
        <v>41</v>
      </c>
      <c r="V133" s="31"/>
      <c r="W133" s="166">
        <f t="shared" si="6"/>
        <v>0</v>
      </c>
      <c r="X133" s="166">
        <v>1.8000000000000001E-4</v>
      </c>
      <c r="Y133" s="166">
        <f t="shared" si="7"/>
        <v>5.4000000000000001E-4</v>
      </c>
      <c r="Z133" s="166">
        <v>0</v>
      </c>
      <c r="AA133" s="167">
        <f t="shared" si="8"/>
        <v>0</v>
      </c>
      <c r="AR133" s="13" t="s">
        <v>183</v>
      </c>
      <c r="AT133" s="13" t="s">
        <v>180</v>
      </c>
      <c r="AU133" s="13" t="s">
        <v>137</v>
      </c>
      <c r="AY133" s="13" t="s">
        <v>158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3" t="s">
        <v>137</v>
      </c>
      <c r="BK133" s="168">
        <f t="shared" si="14"/>
        <v>0</v>
      </c>
      <c r="BL133" s="13" t="s">
        <v>183</v>
      </c>
      <c r="BM133" s="13" t="s">
        <v>465</v>
      </c>
    </row>
    <row r="134" spans="2:65" s="1" customFormat="1" ht="31.5" customHeight="1">
      <c r="B134" s="30"/>
      <c r="C134" s="169" t="s">
        <v>373</v>
      </c>
      <c r="D134" s="169" t="s">
        <v>180</v>
      </c>
      <c r="E134" s="170" t="s">
        <v>385</v>
      </c>
      <c r="F134" s="237" t="s">
        <v>386</v>
      </c>
      <c r="G134" s="238"/>
      <c r="H134" s="238"/>
      <c r="I134" s="238"/>
      <c r="J134" s="171" t="s">
        <v>192</v>
      </c>
      <c r="K134" s="173">
        <v>0</v>
      </c>
      <c r="L134" s="239">
        <v>0</v>
      </c>
      <c r="M134" s="238"/>
      <c r="N134" s="240">
        <f t="shared" si="5"/>
        <v>0</v>
      </c>
      <c r="O134" s="238"/>
      <c r="P134" s="238"/>
      <c r="Q134" s="238"/>
      <c r="R134" s="32"/>
      <c r="T134" s="165" t="s">
        <v>18</v>
      </c>
      <c r="U134" s="39" t="s">
        <v>41</v>
      </c>
      <c r="V134" s="31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3" t="s">
        <v>183</v>
      </c>
      <c r="AT134" s="13" t="s">
        <v>180</v>
      </c>
      <c r="AU134" s="13" t="s">
        <v>137</v>
      </c>
      <c r="AY134" s="13" t="s">
        <v>158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3" t="s">
        <v>137</v>
      </c>
      <c r="BK134" s="168">
        <f t="shared" si="14"/>
        <v>0</v>
      </c>
      <c r="BL134" s="13" t="s">
        <v>183</v>
      </c>
      <c r="BM134" s="13" t="s">
        <v>466</v>
      </c>
    </row>
    <row r="135" spans="2:65" s="1" customFormat="1" ht="31.5" customHeight="1">
      <c r="B135" s="30"/>
      <c r="C135" s="169" t="s">
        <v>8</v>
      </c>
      <c r="D135" s="169" t="s">
        <v>180</v>
      </c>
      <c r="E135" s="170" t="s">
        <v>389</v>
      </c>
      <c r="F135" s="237" t="s">
        <v>390</v>
      </c>
      <c r="G135" s="238"/>
      <c r="H135" s="238"/>
      <c r="I135" s="238"/>
      <c r="J135" s="171" t="s">
        <v>192</v>
      </c>
      <c r="K135" s="173">
        <v>0</v>
      </c>
      <c r="L135" s="239">
        <v>0</v>
      </c>
      <c r="M135" s="238"/>
      <c r="N135" s="240">
        <f t="shared" si="5"/>
        <v>0</v>
      </c>
      <c r="O135" s="238"/>
      <c r="P135" s="238"/>
      <c r="Q135" s="238"/>
      <c r="R135" s="32"/>
      <c r="T135" s="165" t="s">
        <v>18</v>
      </c>
      <c r="U135" s="39" t="s">
        <v>41</v>
      </c>
      <c r="V135" s="31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3" t="s">
        <v>183</v>
      </c>
      <c r="AT135" s="13" t="s">
        <v>180</v>
      </c>
      <c r="AU135" s="13" t="s">
        <v>137</v>
      </c>
      <c r="AY135" s="13" t="s">
        <v>158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3" t="s">
        <v>137</v>
      </c>
      <c r="BK135" s="168">
        <f t="shared" si="14"/>
        <v>0</v>
      </c>
      <c r="BL135" s="13" t="s">
        <v>183</v>
      </c>
      <c r="BM135" s="13" t="s">
        <v>467</v>
      </c>
    </row>
    <row r="136" spans="2:65" s="9" customFormat="1" ht="29.85" customHeight="1">
      <c r="B136" s="150"/>
      <c r="C136" s="151"/>
      <c r="D136" s="160" t="s">
        <v>451</v>
      </c>
      <c r="E136" s="160"/>
      <c r="F136" s="160"/>
      <c r="G136" s="160"/>
      <c r="H136" s="160"/>
      <c r="I136" s="160"/>
      <c r="J136" s="160"/>
      <c r="K136" s="160"/>
      <c r="L136" s="160"/>
      <c r="M136" s="160"/>
      <c r="N136" s="235">
        <f>BK136</f>
        <v>0</v>
      </c>
      <c r="O136" s="236"/>
      <c r="P136" s="236"/>
      <c r="Q136" s="236"/>
      <c r="R136" s="153"/>
      <c r="T136" s="154"/>
      <c r="U136" s="151"/>
      <c r="V136" s="151"/>
      <c r="W136" s="155">
        <f>SUM(W137:W141)</f>
        <v>0</v>
      </c>
      <c r="X136" s="151"/>
      <c r="Y136" s="155">
        <f>SUM(Y137:Y141)</f>
        <v>0.14292000000000002</v>
      </c>
      <c r="Z136" s="151"/>
      <c r="AA136" s="156">
        <f>SUM(AA137:AA141)</f>
        <v>0</v>
      </c>
      <c r="AR136" s="157" t="s">
        <v>137</v>
      </c>
      <c r="AT136" s="158" t="s">
        <v>73</v>
      </c>
      <c r="AU136" s="158" t="s">
        <v>81</v>
      </c>
      <c r="AY136" s="157" t="s">
        <v>158</v>
      </c>
      <c r="BK136" s="159">
        <f>SUM(BK137:BK141)</f>
        <v>0</v>
      </c>
    </row>
    <row r="137" spans="2:65" s="1" customFormat="1" ht="44.25" customHeight="1">
      <c r="B137" s="30"/>
      <c r="C137" s="169" t="s">
        <v>363</v>
      </c>
      <c r="D137" s="169" t="s">
        <v>180</v>
      </c>
      <c r="E137" s="170" t="s">
        <v>468</v>
      </c>
      <c r="F137" s="237" t="s">
        <v>469</v>
      </c>
      <c r="G137" s="238"/>
      <c r="H137" s="238"/>
      <c r="I137" s="238"/>
      <c r="J137" s="171" t="s">
        <v>205</v>
      </c>
      <c r="K137" s="172">
        <v>3</v>
      </c>
      <c r="L137" s="239">
        <v>0</v>
      </c>
      <c r="M137" s="238"/>
      <c r="N137" s="240">
        <f>ROUND(L137*K137,3)</f>
        <v>0</v>
      </c>
      <c r="O137" s="238"/>
      <c r="P137" s="238"/>
      <c r="Q137" s="238"/>
      <c r="R137" s="32"/>
      <c r="T137" s="165" t="s">
        <v>18</v>
      </c>
      <c r="U137" s="39" t="s">
        <v>41</v>
      </c>
      <c r="V137" s="31"/>
      <c r="W137" s="166">
        <f>V137*K137</f>
        <v>0</v>
      </c>
      <c r="X137" s="166">
        <v>2.0000000000000002E-5</v>
      </c>
      <c r="Y137" s="166">
        <f>X137*K137</f>
        <v>6.0000000000000008E-5</v>
      </c>
      <c r="Z137" s="166">
        <v>0</v>
      </c>
      <c r="AA137" s="167">
        <f>Z137*K137</f>
        <v>0</v>
      </c>
      <c r="AR137" s="13" t="s">
        <v>183</v>
      </c>
      <c r="AT137" s="13" t="s">
        <v>180</v>
      </c>
      <c r="AU137" s="13" t="s">
        <v>137</v>
      </c>
      <c r="AY137" s="13" t="s">
        <v>158</v>
      </c>
      <c r="BE137" s="105">
        <f>IF(U137="základná",N137,0)</f>
        <v>0</v>
      </c>
      <c r="BF137" s="105">
        <f>IF(U137="znížená",N137,0)</f>
        <v>0</v>
      </c>
      <c r="BG137" s="105">
        <f>IF(U137="zákl. prenesená",N137,0)</f>
        <v>0</v>
      </c>
      <c r="BH137" s="105">
        <f>IF(U137="zníž. prenesená",N137,0)</f>
        <v>0</v>
      </c>
      <c r="BI137" s="105">
        <f>IF(U137="nulová",N137,0)</f>
        <v>0</v>
      </c>
      <c r="BJ137" s="13" t="s">
        <v>137</v>
      </c>
      <c r="BK137" s="168">
        <f>ROUND(L137*K137,3)</f>
        <v>0</v>
      </c>
      <c r="BL137" s="13" t="s">
        <v>183</v>
      </c>
      <c r="BM137" s="13" t="s">
        <v>470</v>
      </c>
    </row>
    <row r="138" spans="2:65" s="1" customFormat="1" ht="44.25" customHeight="1">
      <c r="B138" s="30"/>
      <c r="C138" s="161" t="s">
        <v>232</v>
      </c>
      <c r="D138" s="161" t="s">
        <v>160</v>
      </c>
      <c r="E138" s="162" t="s">
        <v>471</v>
      </c>
      <c r="F138" s="241" t="s">
        <v>472</v>
      </c>
      <c r="G138" s="242"/>
      <c r="H138" s="242"/>
      <c r="I138" s="242"/>
      <c r="J138" s="163" t="s">
        <v>205</v>
      </c>
      <c r="K138" s="164">
        <v>3</v>
      </c>
      <c r="L138" s="243">
        <v>0</v>
      </c>
      <c r="M138" s="242"/>
      <c r="N138" s="244">
        <f>ROUND(L138*K138,3)</f>
        <v>0</v>
      </c>
      <c r="O138" s="238"/>
      <c r="P138" s="238"/>
      <c r="Q138" s="238"/>
      <c r="R138" s="32"/>
      <c r="T138" s="165" t="s">
        <v>18</v>
      </c>
      <c r="U138" s="39" t="s">
        <v>41</v>
      </c>
      <c r="V138" s="31"/>
      <c r="W138" s="166">
        <f>V138*K138</f>
        <v>0</v>
      </c>
      <c r="X138" s="166">
        <v>4.7E-2</v>
      </c>
      <c r="Y138" s="166">
        <f>X138*K138</f>
        <v>0.14100000000000001</v>
      </c>
      <c r="Z138" s="166">
        <v>0</v>
      </c>
      <c r="AA138" s="167">
        <f>Z138*K138</f>
        <v>0</v>
      </c>
      <c r="AR138" s="13" t="s">
        <v>164</v>
      </c>
      <c r="AT138" s="13" t="s">
        <v>160</v>
      </c>
      <c r="AU138" s="13" t="s">
        <v>137</v>
      </c>
      <c r="AY138" s="13" t="s">
        <v>158</v>
      </c>
      <c r="BE138" s="105">
        <f>IF(U138="základná",N138,0)</f>
        <v>0</v>
      </c>
      <c r="BF138" s="105">
        <f>IF(U138="znížená",N138,0)</f>
        <v>0</v>
      </c>
      <c r="BG138" s="105">
        <f>IF(U138="zákl. prenesená",N138,0)</f>
        <v>0</v>
      </c>
      <c r="BH138" s="105">
        <f>IF(U138="zníž. prenesená",N138,0)</f>
        <v>0</v>
      </c>
      <c r="BI138" s="105">
        <f>IF(U138="nulová",N138,0)</f>
        <v>0</v>
      </c>
      <c r="BJ138" s="13" t="s">
        <v>137</v>
      </c>
      <c r="BK138" s="168">
        <f>ROUND(L138*K138,3)</f>
        <v>0</v>
      </c>
      <c r="BL138" s="13" t="s">
        <v>165</v>
      </c>
      <c r="BM138" s="13" t="s">
        <v>473</v>
      </c>
    </row>
    <row r="139" spans="2:65" s="1" customFormat="1" ht="22.5" customHeight="1">
      <c r="B139" s="30"/>
      <c r="C139" s="161" t="s">
        <v>247</v>
      </c>
      <c r="D139" s="161" t="s">
        <v>160</v>
      </c>
      <c r="E139" s="162" t="s">
        <v>474</v>
      </c>
      <c r="F139" s="241" t="s">
        <v>475</v>
      </c>
      <c r="G139" s="242"/>
      <c r="H139" s="242"/>
      <c r="I139" s="242"/>
      <c r="J139" s="163" t="s">
        <v>205</v>
      </c>
      <c r="K139" s="164">
        <v>3</v>
      </c>
      <c r="L139" s="243">
        <v>0</v>
      </c>
      <c r="M139" s="242"/>
      <c r="N139" s="244">
        <f>ROUND(L139*K139,3)</f>
        <v>0</v>
      </c>
      <c r="O139" s="238"/>
      <c r="P139" s="238"/>
      <c r="Q139" s="238"/>
      <c r="R139" s="32"/>
      <c r="T139" s="165" t="s">
        <v>18</v>
      </c>
      <c r="U139" s="39" t="s">
        <v>41</v>
      </c>
      <c r="V139" s="31"/>
      <c r="W139" s="166">
        <f>V139*K139</f>
        <v>0</v>
      </c>
      <c r="X139" s="166">
        <v>6.2E-4</v>
      </c>
      <c r="Y139" s="166">
        <f>X139*K139</f>
        <v>1.8600000000000001E-3</v>
      </c>
      <c r="Z139" s="166">
        <v>0</v>
      </c>
      <c r="AA139" s="167">
        <f>Z139*K139</f>
        <v>0</v>
      </c>
      <c r="AR139" s="13" t="s">
        <v>164</v>
      </c>
      <c r="AT139" s="13" t="s">
        <v>160</v>
      </c>
      <c r="AU139" s="13" t="s">
        <v>137</v>
      </c>
      <c r="AY139" s="13" t="s">
        <v>158</v>
      </c>
      <c r="BE139" s="105">
        <f>IF(U139="základná",N139,0)</f>
        <v>0</v>
      </c>
      <c r="BF139" s="105">
        <f>IF(U139="znížená",N139,0)</f>
        <v>0</v>
      </c>
      <c r="BG139" s="105">
        <f>IF(U139="zákl. prenesená",N139,0)</f>
        <v>0</v>
      </c>
      <c r="BH139" s="105">
        <f>IF(U139="zníž. prenesená",N139,0)</f>
        <v>0</v>
      </c>
      <c r="BI139" s="105">
        <f>IF(U139="nulová",N139,0)</f>
        <v>0</v>
      </c>
      <c r="BJ139" s="13" t="s">
        <v>137</v>
      </c>
      <c r="BK139" s="168">
        <f>ROUND(L139*K139,3)</f>
        <v>0</v>
      </c>
      <c r="BL139" s="13" t="s">
        <v>165</v>
      </c>
      <c r="BM139" s="13" t="s">
        <v>476</v>
      </c>
    </row>
    <row r="140" spans="2:65" s="1" customFormat="1" ht="31.5" customHeight="1">
      <c r="B140" s="30"/>
      <c r="C140" s="169" t="s">
        <v>342</v>
      </c>
      <c r="D140" s="169" t="s">
        <v>180</v>
      </c>
      <c r="E140" s="170" t="s">
        <v>477</v>
      </c>
      <c r="F140" s="237" t="s">
        <v>478</v>
      </c>
      <c r="G140" s="238"/>
      <c r="H140" s="238"/>
      <c r="I140" s="238"/>
      <c r="J140" s="171" t="s">
        <v>192</v>
      </c>
      <c r="K140" s="173">
        <v>0</v>
      </c>
      <c r="L140" s="239">
        <v>0</v>
      </c>
      <c r="M140" s="238"/>
      <c r="N140" s="240">
        <f>ROUND(L140*K140,3)</f>
        <v>0</v>
      </c>
      <c r="O140" s="238"/>
      <c r="P140" s="238"/>
      <c r="Q140" s="238"/>
      <c r="R140" s="32"/>
      <c r="T140" s="165" t="s">
        <v>18</v>
      </c>
      <c r="U140" s="39" t="s">
        <v>41</v>
      </c>
      <c r="V140" s="31"/>
      <c r="W140" s="166">
        <f>V140*K140</f>
        <v>0</v>
      </c>
      <c r="X140" s="166">
        <v>0</v>
      </c>
      <c r="Y140" s="166">
        <f>X140*K140</f>
        <v>0</v>
      </c>
      <c r="Z140" s="166">
        <v>0</v>
      </c>
      <c r="AA140" s="167">
        <f>Z140*K140</f>
        <v>0</v>
      </c>
      <c r="AR140" s="13" t="s">
        <v>183</v>
      </c>
      <c r="AT140" s="13" t="s">
        <v>180</v>
      </c>
      <c r="AU140" s="13" t="s">
        <v>137</v>
      </c>
      <c r="AY140" s="13" t="s">
        <v>158</v>
      </c>
      <c r="BE140" s="105">
        <f>IF(U140="základná",N140,0)</f>
        <v>0</v>
      </c>
      <c r="BF140" s="105">
        <f>IF(U140="znížená",N140,0)</f>
        <v>0</v>
      </c>
      <c r="BG140" s="105">
        <f>IF(U140="zákl. prenesená",N140,0)</f>
        <v>0</v>
      </c>
      <c r="BH140" s="105">
        <f>IF(U140="zníž. prenesená",N140,0)</f>
        <v>0</v>
      </c>
      <c r="BI140" s="105">
        <f>IF(U140="nulová",N140,0)</f>
        <v>0</v>
      </c>
      <c r="BJ140" s="13" t="s">
        <v>137</v>
      </c>
      <c r="BK140" s="168">
        <f>ROUND(L140*K140,3)</f>
        <v>0</v>
      </c>
      <c r="BL140" s="13" t="s">
        <v>183</v>
      </c>
      <c r="BM140" s="13" t="s">
        <v>479</v>
      </c>
    </row>
    <row r="141" spans="2:65" s="1" customFormat="1" ht="31.5" customHeight="1">
      <c r="B141" s="30"/>
      <c r="C141" s="169" t="s">
        <v>315</v>
      </c>
      <c r="D141" s="169" t="s">
        <v>180</v>
      </c>
      <c r="E141" s="170" t="s">
        <v>480</v>
      </c>
      <c r="F141" s="237" t="s">
        <v>481</v>
      </c>
      <c r="G141" s="238"/>
      <c r="H141" s="238"/>
      <c r="I141" s="238"/>
      <c r="J141" s="171" t="s">
        <v>192</v>
      </c>
      <c r="K141" s="173">
        <v>0</v>
      </c>
      <c r="L141" s="239">
        <v>0</v>
      </c>
      <c r="M141" s="238"/>
      <c r="N141" s="240">
        <f>ROUND(L141*K141,3)</f>
        <v>0</v>
      </c>
      <c r="O141" s="238"/>
      <c r="P141" s="238"/>
      <c r="Q141" s="238"/>
      <c r="R141" s="32"/>
      <c r="T141" s="165" t="s">
        <v>18</v>
      </c>
      <c r="U141" s="39" t="s">
        <v>41</v>
      </c>
      <c r="V141" s="31"/>
      <c r="W141" s="166">
        <f>V141*K141</f>
        <v>0</v>
      </c>
      <c r="X141" s="166">
        <v>0</v>
      </c>
      <c r="Y141" s="166">
        <f>X141*K141</f>
        <v>0</v>
      </c>
      <c r="Z141" s="166">
        <v>0</v>
      </c>
      <c r="AA141" s="167">
        <f>Z141*K141</f>
        <v>0</v>
      </c>
      <c r="AR141" s="13" t="s">
        <v>183</v>
      </c>
      <c r="AT141" s="13" t="s">
        <v>180</v>
      </c>
      <c r="AU141" s="13" t="s">
        <v>137</v>
      </c>
      <c r="AY141" s="13" t="s">
        <v>158</v>
      </c>
      <c r="BE141" s="105">
        <f>IF(U141="základná",N141,0)</f>
        <v>0</v>
      </c>
      <c r="BF141" s="105">
        <f>IF(U141="znížená",N141,0)</f>
        <v>0</v>
      </c>
      <c r="BG141" s="105">
        <f>IF(U141="zákl. prenesená",N141,0)</f>
        <v>0</v>
      </c>
      <c r="BH141" s="105">
        <f>IF(U141="zníž. prenesená",N141,0)</f>
        <v>0</v>
      </c>
      <c r="BI141" s="105">
        <f>IF(U141="nulová",N141,0)</f>
        <v>0</v>
      </c>
      <c r="BJ141" s="13" t="s">
        <v>137</v>
      </c>
      <c r="BK141" s="168">
        <f>ROUND(L141*K141,3)</f>
        <v>0</v>
      </c>
      <c r="BL141" s="13" t="s">
        <v>183</v>
      </c>
      <c r="BM141" s="13" t="s">
        <v>482</v>
      </c>
    </row>
    <row r="142" spans="2:65" s="9" customFormat="1" ht="37.35" customHeight="1">
      <c r="B142" s="150"/>
      <c r="C142" s="151"/>
      <c r="D142" s="152" t="s">
        <v>132</v>
      </c>
      <c r="E142" s="152"/>
      <c r="F142" s="152"/>
      <c r="G142" s="152"/>
      <c r="H142" s="152"/>
      <c r="I142" s="152"/>
      <c r="J142" s="152"/>
      <c r="K142" s="152"/>
      <c r="L142" s="152"/>
      <c r="M142" s="152"/>
      <c r="N142" s="245">
        <f>BK142</f>
        <v>0</v>
      </c>
      <c r="O142" s="246"/>
      <c r="P142" s="246"/>
      <c r="Q142" s="246"/>
      <c r="R142" s="153"/>
      <c r="T142" s="154"/>
      <c r="U142" s="151"/>
      <c r="V142" s="151"/>
      <c r="W142" s="155">
        <f>W143</f>
        <v>0</v>
      </c>
      <c r="X142" s="151"/>
      <c r="Y142" s="155">
        <f>Y143</f>
        <v>0</v>
      </c>
      <c r="Z142" s="151"/>
      <c r="AA142" s="156">
        <f>AA143</f>
        <v>0</v>
      </c>
      <c r="AR142" s="157" t="s">
        <v>165</v>
      </c>
      <c r="AT142" s="158" t="s">
        <v>73</v>
      </c>
      <c r="AU142" s="158" t="s">
        <v>74</v>
      </c>
      <c r="AY142" s="157" t="s">
        <v>158</v>
      </c>
      <c r="BK142" s="159">
        <f>BK143</f>
        <v>0</v>
      </c>
    </row>
    <row r="143" spans="2:65" s="1" customFormat="1" ht="22.5" customHeight="1">
      <c r="B143" s="30"/>
      <c r="C143" s="169" t="s">
        <v>81</v>
      </c>
      <c r="D143" s="169" t="s">
        <v>180</v>
      </c>
      <c r="E143" s="170" t="s">
        <v>401</v>
      </c>
      <c r="F143" s="237" t="s">
        <v>436</v>
      </c>
      <c r="G143" s="238"/>
      <c r="H143" s="238"/>
      <c r="I143" s="238"/>
      <c r="J143" s="171" t="s">
        <v>403</v>
      </c>
      <c r="K143" s="172">
        <v>10</v>
      </c>
      <c r="L143" s="239">
        <v>0</v>
      </c>
      <c r="M143" s="238"/>
      <c r="N143" s="240">
        <f>ROUND(L143*K143,3)</f>
        <v>0</v>
      </c>
      <c r="O143" s="238"/>
      <c r="P143" s="238"/>
      <c r="Q143" s="238"/>
      <c r="R143" s="32"/>
      <c r="T143" s="165" t="s">
        <v>18</v>
      </c>
      <c r="U143" s="39" t="s">
        <v>41</v>
      </c>
      <c r="V143" s="31"/>
      <c r="W143" s="166">
        <f>V143*K143</f>
        <v>0</v>
      </c>
      <c r="X143" s="166">
        <v>0</v>
      </c>
      <c r="Y143" s="166">
        <f>X143*K143</f>
        <v>0</v>
      </c>
      <c r="Z143" s="166">
        <v>0</v>
      </c>
      <c r="AA143" s="167">
        <f>Z143*K143</f>
        <v>0</v>
      </c>
      <c r="AR143" s="13" t="s">
        <v>404</v>
      </c>
      <c r="AT143" s="13" t="s">
        <v>180</v>
      </c>
      <c r="AU143" s="13" t="s">
        <v>81</v>
      </c>
      <c r="AY143" s="13" t="s">
        <v>158</v>
      </c>
      <c r="BE143" s="105">
        <f>IF(U143="základná",N143,0)</f>
        <v>0</v>
      </c>
      <c r="BF143" s="105">
        <f>IF(U143="znížená",N143,0)</f>
        <v>0</v>
      </c>
      <c r="BG143" s="105">
        <f>IF(U143="zákl. prenesená",N143,0)</f>
        <v>0</v>
      </c>
      <c r="BH143" s="105">
        <f>IF(U143="zníž. prenesená",N143,0)</f>
        <v>0</v>
      </c>
      <c r="BI143" s="105">
        <f>IF(U143="nulová",N143,0)</f>
        <v>0</v>
      </c>
      <c r="BJ143" s="13" t="s">
        <v>137</v>
      </c>
      <c r="BK143" s="168">
        <f>ROUND(L143*K143,3)</f>
        <v>0</v>
      </c>
      <c r="BL143" s="13" t="s">
        <v>404</v>
      </c>
      <c r="BM143" s="13" t="s">
        <v>437</v>
      </c>
    </row>
    <row r="144" spans="2:65" s="1" customFormat="1" ht="49.95" customHeight="1">
      <c r="B144" s="30"/>
      <c r="C144" s="31"/>
      <c r="D144" s="152" t="s">
        <v>406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245">
        <f t="shared" ref="N144:N149" si="15">BK144</f>
        <v>0</v>
      </c>
      <c r="O144" s="246"/>
      <c r="P144" s="246"/>
      <c r="Q144" s="246"/>
      <c r="R144" s="32"/>
      <c r="T144" s="73"/>
      <c r="U144" s="31"/>
      <c r="V144" s="31"/>
      <c r="W144" s="31"/>
      <c r="X144" s="31"/>
      <c r="Y144" s="31"/>
      <c r="Z144" s="31"/>
      <c r="AA144" s="74"/>
      <c r="AT144" s="13" t="s">
        <v>73</v>
      </c>
      <c r="AU144" s="13" t="s">
        <v>74</v>
      </c>
      <c r="AY144" s="13" t="s">
        <v>407</v>
      </c>
      <c r="BK144" s="168">
        <f>SUM(BK145:BK149)</f>
        <v>0</v>
      </c>
    </row>
    <row r="145" spans="2:63" s="1" customFormat="1" ht="22.35" customHeight="1">
      <c r="B145" s="30"/>
      <c r="C145" s="174" t="s">
        <v>18</v>
      </c>
      <c r="D145" s="174" t="s">
        <v>180</v>
      </c>
      <c r="E145" s="175" t="s">
        <v>18</v>
      </c>
      <c r="F145" s="247" t="s">
        <v>18</v>
      </c>
      <c r="G145" s="248"/>
      <c r="H145" s="248"/>
      <c r="I145" s="248"/>
      <c r="J145" s="176" t="s">
        <v>18</v>
      </c>
      <c r="K145" s="173"/>
      <c r="L145" s="239"/>
      <c r="M145" s="238"/>
      <c r="N145" s="240">
        <f t="shared" si="15"/>
        <v>0</v>
      </c>
      <c r="O145" s="238"/>
      <c r="P145" s="238"/>
      <c r="Q145" s="238"/>
      <c r="R145" s="32"/>
      <c r="T145" s="165" t="s">
        <v>18</v>
      </c>
      <c r="U145" s="177" t="s">
        <v>41</v>
      </c>
      <c r="V145" s="31"/>
      <c r="W145" s="31"/>
      <c r="X145" s="31"/>
      <c r="Y145" s="31"/>
      <c r="Z145" s="31"/>
      <c r="AA145" s="74"/>
      <c r="AT145" s="13" t="s">
        <v>407</v>
      </c>
      <c r="AU145" s="13" t="s">
        <v>81</v>
      </c>
      <c r="AY145" s="13" t="s">
        <v>407</v>
      </c>
      <c r="BE145" s="105">
        <f>IF(U145="základná",N145,0)</f>
        <v>0</v>
      </c>
      <c r="BF145" s="105">
        <f>IF(U145="znížená",N145,0)</f>
        <v>0</v>
      </c>
      <c r="BG145" s="105">
        <f>IF(U145="zákl. prenesená",N145,0)</f>
        <v>0</v>
      </c>
      <c r="BH145" s="105">
        <f>IF(U145="zníž. prenesená",N145,0)</f>
        <v>0</v>
      </c>
      <c r="BI145" s="105">
        <f>IF(U145="nulová",N145,0)</f>
        <v>0</v>
      </c>
      <c r="BJ145" s="13" t="s">
        <v>137</v>
      </c>
      <c r="BK145" s="168">
        <f>L145*K145</f>
        <v>0</v>
      </c>
    </row>
    <row r="146" spans="2:63" s="1" customFormat="1" ht="22.35" customHeight="1">
      <c r="B146" s="30"/>
      <c r="C146" s="174" t="s">
        <v>18</v>
      </c>
      <c r="D146" s="174" t="s">
        <v>180</v>
      </c>
      <c r="E146" s="175" t="s">
        <v>18</v>
      </c>
      <c r="F146" s="247" t="s">
        <v>18</v>
      </c>
      <c r="G146" s="248"/>
      <c r="H146" s="248"/>
      <c r="I146" s="248"/>
      <c r="J146" s="176" t="s">
        <v>18</v>
      </c>
      <c r="K146" s="173"/>
      <c r="L146" s="239"/>
      <c r="M146" s="238"/>
      <c r="N146" s="240">
        <f t="shared" si="15"/>
        <v>0</v>
      </c>
      <c r="O146" s="238"/>
      <c r="P146" s="238"/>
      <c r="Q146" s="238"/>
      <c r="R146" s="32"/>
      <c r="T146" s="165" t="s">
        <v>18</v>
      </c>
      <c r="U146" s="177" t="s">
        <v>41</v>
      </c>
      <c r="V146" s="31"/>
      <c r="W146" s="31"/>
      <c r="X146" s="31"/>
      <c r="Y146" s="31"/>
      <c r="Z146" s="31"/>
      <c r="AA146" s="74"/>
      <c r="AT146" s="13" t="s">
        <v>407</v>
      </c>
      <c r="AU146" s="13" t="s">
        <v>81</v>
      </c>
      <c r="AY146" s="13" t="s">
        <v>407</v>
      </c>
      <c r="BE146" s="105">
        <f>IF(U146="základná",N146,0)</f>
        <v>0</v>
      </c>
      <c r="BF146" s="105">
        <f>IF(U146="znížená",N146,0)</f>
        <v>0</v>
      </c>
      <c r="BG146" s="105">
        <f>IF(U146="zákl. prenesená",N146,0)</f>
        <v>0</v>
      </c>
      <c r="BH146" s="105">
        <f>IF(U146="zníž. prenesená",N146,0)</f>
        <v>0</v>
      </c>
      <c r="BI146" s="105">
        <f>IF(U146="nulová",N146,0)</f>
        <v>0</v>
      </c>
      <c r="BJ146" s="13" t="s">
        <v>137</v>
      </c>
      <c r="BK146" s="168">
        <f>L146*K146</f>
        <v>0</v>
      </c>
    </row>
    <row r="147" spans="2:63" s="1" customFormat="1" ht="22.35" customHeight="1">
      <c r="B147" s="30"/>
      <c r="C147" s="174" t="s">
        <v>18</v>
      </c>
      <c r="D147" s="174" t="s">
        <v>180</v>
      </c>
      <c r="E147" s="175" t="s">
        <v>18</v>
      </c>
      <c r="F147" s="247" t="s">
        <v>18</v>
      </c>
      <c r="G147" s="248"/>
      <c r="H147" s="248"/>
      <c r="I147" s="248"/>
      <c r="J147" s="176" t="s">
        <v>18</v>
      </c>
      <c r="K147" s="173"/>
      <c r="L147" s="239"/>
      <c r="M147" s="238"/>
      <c r="N147" s="240">
        <f t="shared" si="15"/>
        <v>0</v>
      </c>
      <c r="O147" s="238"/>
      <c r="P147" s="238"/>
      <c r="Q147" s="238"/>
      <c r="R147" s="32"/>
      <c r="T147" s="165" t="s">
        <v>18</v>
      </c>
      <c r="U147" s="177" t="s">
        <v>41</v>
      </c>
      <c r="V147" s="31"/>
      <c r="W147" s="31"/>
      <c r="X147" s="31"/>
      <c r="Y147" s="31"/>
      <c r="Z147" s="31"/>
      <c r="AA147" s="74"/>
      <c r="AT147" s="13" t="s">
        <v>407</v>
      </c>
      <c r="AU147" s="13" t="s">
        <v>81</v>
      </c>
      <c r="AY147" s="13" t="s">
        <v>407</v>
      </c>
      <c r="BE147" s="105">
        <f>IF(U147="základná",N147,0)</f>
        <v>0</v>
      </c>
      <c r="BF147" s="105">
        <f>IF(U147="znížená",N147,0)</f>
        <v>0</v>
      </c>
      <c r="BG147" s="105">
        <f>IF(U147="zákl. prenesená",N147,0)</f>
        <v>0</v>
      </c>
      <c r="BH147" s="105">
        <f>IF(U147="zníž. prenesená",N147,0)</f>
        <v>0</v>
      </c>
      <c r="BI147" s="105">
        <f>IF(U147="nulová",N147,0)</f>
        <v>0</v>
      </c>
      <c r="BJ147" s="13" t="s">
        <v>137</v>
      </c>
      <c r="BK147" s="168">
        <f>L147*K147</f>
        <v>0</v>
      </c>
    </row>
    <row r="148" spans="2:63" s="1" customFormat="1" ht="22.35" customHeight="1">
      <c r="B148" s="30"/>
      <c r="C148" s="174" t="s">
        <v>18</v>
      </c>
      <c r="D148" s="174" t="s">
        <v>180</v>
      </c>
      <c r="E148" s="175" t="s">
        <v>18</v>
      </c>
      <c r="F148" s="247" t="s">
        <v>18</v>
      </c>
      <c r="G148" s="248"/>
      <c r="H148" s="248"/>
      <c r="I148" s="248"/>
      <c r="J148" s="176" t="s">
        <v>18</v>
      </c>
      <c r="K148" s="173"/>
      <c r="L148" s="239"/>
      <c r="M148" s="238"/>
      <c r="N148" s="240">
        <f t="shared" si="15"/>
        <v>0</v>
      </c>
      <c r="O148" s="238"/>
      <c r="P148" s="238"/>
      <c r="Q148" s="238"/>
      <c r="R148" s="32"/>
      <c r="T148" s="165" t="s">
        <v>18</v>
      </c>
      <c r="U148" s="177" t="s">
        <v>41</v>
      </c>
      <c r="V148" s="31"/>
      <c r="W148" s="31"/>
      <c r="X148" s="31"/>
      <c r="Y148" s="31"/>
      <c r="Z148" s="31"/>
      <c r="AA148" s="74"/>
      <c r="AT148" s="13" t="s">
        <v>407</v>
      </c>
      <c r="AU148" s="13" t="s">
        <v>81</v>
      </c>
      <c r="AY148" s="13" t="s">
        <v>407</v>
      </c>
      <c r="BE148" s="105">
        <f>IF(U148="základná",N148,0)</f>
        <v>0</v>
      </c>
      <c r="BF148" s="105">
        <f>IF(U148="znížená",N148,0)</f>
        <v>0</v>
      </c>
      <c r="BG148" s="105">
        <f>IF(U148="zákl. prenesená",N148,0)</f>
        <v>0</v>
      </c>
      <c r="BH148" s="105">
        <f>IF(U148="zníž. prenesená",N148,0)</f>
        <v>0</v>
      </c>
      <c r="BI148" s="105">
        <f>IF(U148="nulová",N148,0)</f>
        <v>0</v>
      </c>
      <c r="BJ148" s="13" t="s">
        <v>137</v>
      </c>
      <c r="BK148" s="168">
        <f>L148*K148</f>
        <v>0</v>
      </c>
    </row>
    <row r="149" spans="2:63" s="1" customFormat="1" ht="22.35" customHeight="1">
      <c r="B149" s="30"/>
      <c r="C149" s="174" t="s">
        <v>18</v>
      </c>
      <c r="D149" s="174" t="s">
        <v>180</v>
      </c>
      <c r="E149" s="175" t="s">
        <v>18</v>
      </c>
      <c r="F149" s="247" t="s">
        <v>18</v>
      </c>
      <c r="G149" s="248"/>
      <c r="H149" s="248"/>
      <c r="I149" s="248"/>
      <c r="J149" s="176" t="s">
        <v>18</v>
      </c>
      <c r="K149" s="173"/>
      <c r="L149" s="239"/>
      <c r="M149" s="238"/>
      <c r="N149" s="240">
        <f t="shared" si="15"/>
        <v>0</v>
      </c>
      <c r="O149" s="238"/>
      <c r="P149" s="238"/>
      <c r="Q149" s="238"/>
      <c r="R149" s="32"/>
      <c r="T149" s="165" t="s">
        <v>18</v>
      </c>
      <c r="U149" s="177" t="s">
        <v>41</v>
      </c>
      <c r="V149" s="51"/>
      <c r="W149" s="51"/>
      <c r="X149" s="51"/>
      <c r="Y149" s="51"/>
      <c r="Z149" s="51"/>
      <c r="AA149" s="53"/>
      <c r="AT149" s="13" t="s">
        <v>407</v>
      </c>
      <c r="AU149" s="13" t="s">
        <v>81</v>
      </c>
      <c r="AY149" s="13" t="s">
        <v>407</v>
      </c>
      <c r="BE149" s="105">
        <f>IF(U149="základná",N149,0)</f>
        <v>0</v>
      </c>
      <c r="BF149" s="105">
        <f>IF(U149="znížená",N149,0)</f>
        <v>0</v>
      </c>
      <c r="BG149" s="105">
        <f>IF(U149="zákl. prenesená",N149,0)</f>
        <v>0</v>
      </c>
      <c r="BH149" s="105">
        <f>IF(U149="zníž. prenesená",N149,0)</f>
        <v>0</v>
      </c>
      <c r="BI149" s="105">
        <f>IF(U149="nulová",N149,0)</f>
        <v>0</v>
      </c>
      <c r="BJ149" s="13" t="s">
        <v>137</v>
      </c>
      <c r="BK149" s="168">
        <f>L149*K149</f>
        <v>0</v>
      </c>
    </row>
    <row r="150" spans="2:63" s="1" customFormat="1" ht="6.9" customHeight="1">
      <c r="B150" s="54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6"/>
    </row>
  </sheetData>
  <sheetProtection password="CC35" sheet="1" objects="1" scenarios="1" formatColumns="0" formatRows="0" sort="0" autoFilter="0"/>
  <mergeCells count="14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43:I143"/>
    <mergeCell ref="L143:M143"/>
    <mergeCell ref="N143:Q143"/>
    <mergeCell ref="F145:I145"/>
    <mergeCell ref="L145:M145"/>
    <mergeCell ref="N145:Q145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H1:K1"/>
    <mergeCell ref="S2:AC2"/>
    <mergeCell ref="F149:I149"/>
    <mergeCell ref="L149:M149"/>
    <mergeCell ref="N149:Q149"/>
    <mergeCell ref="N121:Q121"/>
    <mergeCell ref="N122:Q122"/>
    <mergeCell ref="N123:Q123"/>
    <mergeCell ref="N129:Q129"/>
    <mergeCell ref="N136:Q136"/>
    <mergeCell ref="N142:Q142"/>
    <mergeCell ref="N144:Q144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1:I141"/>
    <mergeCell ref="L141:M141"/>
    <mergeCell ref="N141:Q141"/>
  </mergeCells>
  <dataValidations count="2">
    <dataValidation type="list" allowBlank="1" showInputMessage="1" showErrorMessage="1" error="Povolené sú hodnoty K a M." sqref="D145:D150">
      <formula1>"K,M"</formula1>
    </dataValidation>
    <dataValidation type="list" allowBlank="1" showInputMessage="1" showErrorMessage="1" error="Povolené sú hodnoty základná, znížená, nulová." sqref="U145:U150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0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3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83"/>
      <c r="B1" s="181"/>
      <c r="C1" s="181"/>
      <c r="D1" s="182" t="s">
        <v>1</v>
      </c>
      <c r="E1" s="181"/>
      <c r="F1" s="179" t="s">
        <v>672</v>
      </c>
      <c r="G1" s="179"/>
      <c r="H1" s="228" t="s">
        <v>673</v>
      </c>
      <c r="I1" s="228"/>
      <c r="J1" s="228"/>
      <c r="K1" s="228"/>
      <c r="L1" s="179" t="s">
        <v>674</v>
      </c>
      <c r="M1" s="181"/>
      <c r="N1" s="181"/>
      <c r="O1" s="182" t="s">
        <v>116</v>
      </c>
      <c r="P1" s="181"/>
      <c r="Q1" s="181"/>
      <c r="R1" s="181"/>
      <c r="S1" s="179" t="s">
        <v>675</v>
      </c>
      <c r="T1" s="179"/>
      <c r="U1" s="183"/>
      <c r="V1" s="18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" customHeight="1">
      <c r="C2" s="216" t="s">
        <v>5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185" t="s">
        <v>6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13" t="s">
        <v>97</v>
      </c>
    </row>
    <row r="3" spans="1:6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" customHeight="1">
      <c r="B4" s="17"/>
      <c r="C4" s="192" t="s">
        <v>117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19"/>
      <c r="T4" s="20" t="s">
        <v>10</v>
      </c>
      <c r="AT4" s="13" t="s">
        <v>4</v>
      </c>
    </row>
    <row r="5" spans="1:66" ht="6.9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>
      <c r="B6" s="17"/>
      <c r="C6" s="18"/>
      <c r="D6" s="25" t="s">
        <v>15</v>
      </c>
      <c r="E6" s="18"/>
      <c r="F6" s="250" t="str">
        <f>'Rekapitulácia stavby'!K6</f>
        <v>Centrum voľného času Spektrum, ul. K. Novackého, Prievidza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18"/>
      <c r="R6" s="19"/>
    </row>
    <row r="7" spans="1:66" s="1" customFormat="1" ht="32.85" customHeight="1">
      <c r="B7" s="30"/>
      <c r="C7" s="31"/>
      <c r="D7" s="24" t="s">
        <v>118</v>
      </c>
      <c r="E7" s="31"/>
      <c r="F7" s="222" t="s">
        <v>483</v>
      </c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31"/>
      <c r="R7" s="32"/>
    </row>
    <row r="8" spans="1:66" s="1" customFormat="1" ht="14.4" customHeight="1">
      <c r="B8" s="30"/>
      <c r="C8" s="31"/>
      <c r="D8" s="25" t="s">
        <v>17</v>
      </c>
      <c r="E8" s="31"/>
      <c r="F8" s="23" t="s">
        <v>18</v>
      </c>
      <c r="G8" s="31"/>
      <c r="H8" s="31"/>
      <c r="I8" s="31"/>
      <c r="J8" s="31"/>
      <c r="K8" s="31"/>
      <c r="L8" s="31"/>
      <c r="M8" s="25" t="s">
        <v>19</v>
      </c>
      <c r="N8" s="31"/>
      <c r="O8" s="23" t="s">
        <v>18</v>
      </c>
      <c r="P8" s="31"/>
      <c r="Q8" s="31"/>
      <c r="R8" s="32"/>
    </row>
    <row r="9" spans="1:66" s="1" customFormat="1" ht="14.4" customHeight="1">
      <c r="B9" s="30"/>
      <c r="C9" s="31"/>
      <c r="D9" s="25" t="s">
        <v>20</v>
      </c>
      <c r="E9" s="31"/>
      <c r="F9" s="23" t="s">
        <v>21</v>
      </c>
      <c r="G9" s="31"/>
      <c r="H9" s="31"/>
      <c r="I9" s="31"/>
      <c r="J9" s="31"/>
      <c r="K9" s="31"/>
      <c r="L9" s="31"/>
      <c r="M9" s="25" t="s">
        <v>22</v>
      </c>
      <c r="N9" s="31"/>
      <c r="O9" s="264" t="str">
        <f>'Rekapitulácia stavby'!AN8</f>
        <v>12. 2. 2017</v>
      </c>
      <c r="P9" s="188"/>
      <c r="Q9" s="31"/>
      <c r="R9" s="32"/>
    </row>
    <row r="10" spans="1:66" s="1" customFormat="1" ht="10.9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" customHeight="1">
      <c r="B11" s="30"/>
      <c r="C11" s="31"/>
      <c r="D11" s="25" t="s">
        <v>24</v>
      </c>
      <c r="E11" s="31"/>
      <c r="F11" s="31"/>
      <c r="G11" s="31"/>
      <c r="H11" s="31"/>
      <c r="I11" s="31"/>
      <c r="J11" s="31"/>
      <c r="K11" s="31"/>
      <c r="L11" s="31"/>
      <c r="M11" s="25" t="s">
        <v>25</v>
      </c>
      <c r="N11" s="31"/>
      <c r="O11" s="221" t="str">
        <f>IF('Rekapitulácia stavby'!AN10="","",'Rekapitulácia stavby'!AN10)</f>
        <v/>
      </c>
      <c r="P11" s="188"/>
      <c r="Q11" s="31"/>
      <c r="R11" s="32"/>
    </row>
    <row r="12" spans="1:66" s="1" customFormat="1" ht="18" customHeight="1">
      <c r="B12" s="30"/>
      <c r="C12" s="31"/>
      <c r="D12" s="31"/>
      <c r="E12" s="23" t="str">
        <f>IF('Rekapitulácia stavby'!E11="","",'Rekapitulácia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27</v>
      </c>
      <c r="N12" s="31"/>
      <c r="O12" s="221" t="str">
        <f>IF('Rekapitulácia stavby'!AN11="","",'Rekapitulácia stavby'!AN11)</f>
        <v/>
      </c>
      <c r="P12" s="188"/>
      <c r="Q12" s="31"/>
      <c r="R12" s="32"/>
    </row>
    <row r="13" spans="1:66" s="1" customFormat="1" ht="6.9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" customHeight="1">
      <c r="B14" s="30"/>
      <c r="C14" s="31"/>
      <c r="D14" s="25" t="s">
        <v>28</v>
      </c>
      <c r="E14" s="31"/>
      <c r="F14" s="31"/>
      <c r="G14" s="31"/>
      <c r="H14" s="31"/>
      <c r="I14" s="31"/>
      <c r="J14" s="31"/>
      <c r="K14" s="31"/>
      <c r="L14" s="31"/>
      <c r="M14" s="25" t="s">
        <v>25</v>
      </c>
      <c r="N14" s="31"/>
      <c r="O14" s="265" t="str">
        <f>IF('Rekapitulácia stavby'!AN13="","",'Rekapitulácia stavby'!AN13)</f>
        <v/>
      </c>
      <c r="P14" s="188"/>
      <c r="Q14" s="31"/>
      <c r="R14" s="32"/>
    </row>
    <row r="15" spans="1:66" s="1" customFormat="1" ht="18" customHeight="1">
      <c r="B15" s="30"/>
      <c r="C15" s="31"/>
      <c r="D15" s="31"/>
      <c r="E15" s="265" t="str">
        <f>IF('Rekapitulácia stavby'!E14="","",'Rekapitulácia stavby'!E14)</f>
        <v>Vyplň údaj</v>
      </c>
      <c r="F15" s="188"/>
      <c r="G15" s="188"/>
      <c r="H15" s="188"/>
      <c r="I15" s="188"/>
      <c r="J15" s="188"/>
      <c r="K15" s="188"/>
      <c r="L15" s="188"/>
      <c r="M15" s="25" t="s">
        <v>27</v>
      </c>
      <c r="N15" s="31"/>
      <c r="O15" s="265" t="str">
        <f>IF('Rekapitulácia stavby'!AN14="","",'Rekapitulácia stavby'!AN14)</f>
        <v/>
      </c>
      <c r="P15" s="188"/>
      <c r="Q15" s="31"/>
      <c r="R15" s="32"/>
    </row>
    <row r="16" spans="1:66" s="1" customFormat="1" ht="6.9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" customHeight="1">
      <c r="B17" s="30"/>
      <c r="C17" s="31"/>
      <c r="D17" s="25" t="s">
        <v>30</v>
      </c>
      <c r="E17" s="31"/>
      <c r="F17" s="31"/>
      <c r="G17" s="31"/>
      <c r="H17" s="31"/>
      <c r="I17" s="31"/>
      <c r="J17" s="31"/>
      <c r="K17" s="31"/>
      <c r="L17" s="31"/>
      <c r="M17" s="25" t="s">
        <v>25</v>
      </c>
      <c r="N17" s="31"/>
      <c r="O17" s="221" t="str">
        <f>IF('Rekapitulácia stavby'!AN16="","",'Rekapitulácia stavby'!AN16)</f>
        <v/>
      </c>
      <c r="P17" s="188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27</v>
      </c>
      <c r="N18" s="31"/>
      <c r="O18" s="221" t="str">
        <f>IF('Rekapitulácia stavby'!AN17="","",'Rekapitulácia stavby'!AN17)</f>
        <v/>
      </c>
      <c r="P18" s="188"/>
      <c r="Q18" s="31"/>
      <c r="R18" s="32"/>
    </row>
    <row r="19" spans="2:18" s="1" customFormat="1" ht="6.9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" customHeight="1">
      <c r="B20" s="30"/>
      <c r="C20" s="31"/>
      <c r="D20" s="25" t="s">
        <v>33</v>
      </c>
      <c r="E20" s="31"/>
      <c r="F20" s="31"/>
      <c r="G20" s="31"/>
      <c r="H20" s="31"/>
      <c r="I20" s="31"/>
      <c r="J20" s="31"/>
      <c r="K20" s="31"/>
      <c r="L20" s="31"/>
      <c r="M20" s="25" t="s">
        <v>25</v>
      </c>
      <c r="N20" s="31"/>
      <c r="O20" s="221" t="str">
        <f>IF('Rekapitulácia stavby'!AN19="","",'Rekapitulácia stavby'!AN19)</f>
        <v/>
      </c>
      <c r="P20" s="188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27</v>
      </c>
      <c r="N21" s="31"/>
      <c r="O21" s="221" t="str">
        <f>IF('Rekapitulácia stavby'!AN20="","",'Rekapitulácia stavby'!AN20)</f>
        <v/>
      </c>
      <c r="P21" s="188"/>
      <c r="Q21" s="31"/>
      <c r="R21" s="32"/>
    </row>
    <row r="22" spans="2:18" s="1" customFormat="1" ht="6.9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" customHeight="1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24" t="s">
        <v>18</v>
      </c>
      <c r="F24" s="188"/>
      <c r="G24" s="188"/>
      <c r="H24" s="188"/>
      <c r="I24" s="188"/>
      <c r="J24" s="188"/>
      <c r="K24" s="188"/>
      <c r="L24" s="188"/>
      <c r="M24" s="31"/>
      <c r="N24" s="31"/>
      <c r="O24" s="31"/>
      <c r="P24" s="31"/>
      <c r="Q24" s="31"/>
      <c r="R24" s="32"/>
    </row>
    <row r="25" spans="2:18" s="1" customFormat="1" ht="6.9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" customHeight="1">
      <c r="B27" s="30"/>
      <c r="C27" s="31"/>
      <c r="D27" s="114" t="s">
        <v>120</v>
      </c>
      <c r="E27" s="31"/>
      <c r="F27" s="31"/>
      <c r="G27" s="31"/>
      <c r="H27" s="31"/>
      <c r="I27" s="31"/>
      <c r="J27" s="31"/>
      <c r="K27" s="31"/>
      <c r="L27" s="31"/>
      <c r="M27" s="225">
        <f>N88</f>
        <v>0</v>
      </c>
      <c r="N27" s="188"/>
      <c r="O27" s="188"/>
      <c r="P27" s="188"/>
      <c r="Q27" s="31"/>
      <c r="R27" s="32"/>
    </row>
    <row r="28" spans="2:18" s="1" customFormat="1" ht="14.4" customHeight="1">
      <c r="B28" s="30"/>
      <c r="C28" s="31"/>
      <c r="D28" s="29" t="s">
        <v>110</v>
      </c>
      <c r="E28" s="31"/>
      <c r="F28" s="31"/>
      <c r="G28" s="31"/>
      <c r="H28" s="31"/>
      <c r="I28" s="31"/>
      <c r="J28" s="31"/>
      <c r="K28" s="31"/>
      <c r="L28" s="31"/>
      <c r="M28" s="225">
        <f>N96</f>
        <v>0</v>
      </c>
      <c r="N28" s="188"/>
      <c r="O28" s="188"/>
      <c r="P28" s="188"/>
      <c r="Q28" s="31"/>
      <c r="R28" s="32"/>
    </row>
    <row r="29" spans="2:18" s="1" customFormat="1" ht="6.9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37</v>
      </c>
      <c r="E30" s="31"/>
      <c r="F30" s="31"/>
      <c r="G30" s="31"/>
      <c r="H30" s="31"/>
      <c r="I30" s="31"/>
      <c r="J30" s="31"/>
      <c r="K30" s="31"/>
      <c r="L30" s="31"/>
      <c r="M30" s="263">
        <f>ROUND(M27+M28,2)</f>
        <v>0</v>
      </c>
      <c r="N30" s="188"/>
      <c r="O30" s="188"/>
      <c r="P30" s="188"/>
      <c r="Q30" s="31"/>
      <c r="R30" s="32"/>
    </row>
    <row r="31" spans="2:18" s="1" customFormat="1" ht="6.9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" customHeight="1">
      <c r="B32" s="30"/>
      <c r="C32" s="31"/>
      <c r="D32" s="37" t="s">
        <v>38</v>
      </c>
      <c r="E32" s="37" t="s">
        <v>39</v>
      </c>
      <c r="F32" s="38">
        <v>0.2</v>
      </c>
      <c r="G32" s="116" t="s">
        <v>40</v>
      </c>
      <c r="H32" s="261">
        <f>ROUND((((SUM(BE96:BE103)+SUM(BE121:BE156))+SUM(BE158:BE162))),2)</f>
        <v>0</v>
      </c>
      <c r="I32" s="188"/>
      <c r="J32" s="188"/>
      <c r="K32" s="31"/>
      <c r="L32" s="31"/>
      <c r="M32" s="261">
        <f>ROUND(((ROUND((SUM(BE96:BE103)+SUM(BE121:BE156)), 2)*F32)+SUM(BE158:BE162)*F32),2)</f>
        <v>0</v>
      </c>
      <c r="N32" s="188"/>
      <c r="O32" s="188"/>
      <c r="P32" s="188"/>
      <c r="Q32" s="31"/>
      <c r="R32" s="32"/>
    </row>
    <row r="33" spans="2:18" s="1" customFormat="1" ht="14.4" customHeight="1">
      <c r="B33" s="30"/>
      <c r="C33" s="31"/>
      <c r="D33" s="31"/>
      <c r="E33" s="37" t="s">
        <v>41</v>
      </c>
      <c r="F33" s="38">
        <v>0.2</v>
      </c>
      <c r="G33" s="116" t="s">
        <v>40</v>
      </c>
      <c r="H33" s="261">
        <f>ROUND((((SUM(BF96:BF103)+SUM(BF121:BF156))+SUM(BF158:BF162))),2)</f>
        <v>0</v>
      </c>
      <c r="I33" s="188"/>
      <c r="J33" s="188"/>
      <c r="K33" s="31"/>
      <c r="L33" s="31"/>
      <c r="M33" s="261">
        <f>ROUND(((ROUND((SUM(BF96:BF103)+SUM(BF121:BF156)), 2)*F33)+SUM(BF158:BF162)*F33),2)</f>
        <v>0</v>
      </c>
      <c r="N33" s="188"/>
      <c r="O33" s="188"/>
      <c r="P33" s="188"/>
      <c r="Q33" s="31"/>
      <c r="R33" s="32"/>
    </row>
    <row r="34" spans="2:18" s="1" customFormat="1" ht="14.4" hidden="1" customHeight="1">
      <c r="B34" s="30"/>
      <c r="C34" s="31"/>
      <c r="D34" s="31"/>
      <c r="E34" s="37" t="s">
        <v>42</v>
      </c>
      <c r="F34" s="38">
        <v>0.2</v>
      </c>
      <c r="G34" s="116" t="s">
        <v>40</v>
      </c>
      <c r="H34" s="261">
        <f>ROUND((((SUM(BG96:BG103)+SUM(BG121:BG156))+SUM(BG158:BG162))),2)</f>
        <v>0</v>
      </c>
      <c r="I34" s="188"/>
      <c r="J34" s="188"/>
      <c r="K34" s="31"/>
      <c r="L34" s="31"/>
      <c r="M34" s="261">
        <v>0</v>
      </c>
      <c r="N34" s="188"/>
      <c r="O34" s="188"/>
      <c r="P34" s="188"/>
      <c r="Q34" s="31"/>
      <c r="R34" s="32"/>
    </row>
    <row r="35" spans="2:18" s="1" customFormat="1" ht="14.4" hidden="1" customHeight="1">
      <c r="B35" s="30"/>
      <c r="C35" s="31"/>
      <c r="D35" s="31"/>
      <c r="E35" s="37" t="s">
        <v>43</v>
      </c>
      <c r="F35" s="38">
        <v>0.2</v>
      </c>
      <c r="G35" s="116" t="s">
        <v>40</v>
      </c>
      <c r="H35" s="261">
        <f>ROUND((((SUM(BH96:BH103)+SUM(BH121:BH156))+SUM(BH158:BH162))),2)</f>
        <v>0</v>
      </c>
      <c r="I35" s="188"/>
      <c r="J35" s="188"/>
      <c r="K35" s="31"/>
      <c r="L35" s="31"/>
      <c r="M35" s="261">
        <v>0</v>
      </c>
      <c r="N35" s="188"/>
      <c r="O35" s="188"/>
      <c r="P35" s="188"/>
      <c r="Q35" s="31"/>
      <c r="R35" s="32"/>
    </row>
    <row r="36" spans="2:18" s="1" customFormat="1" ht="14.4" hidden="1" customHeight="1">
      <c r="B36" s="30"/>
      <c r="C36" s="31"/>
      <c r="D36" s="31"/>
      <c r="E36" s="37" t="s">
        <v>44</v>
      </c>
      <c r="F36" s="38">
        <v>0</v>
      </c>
      <c r="G36" s="116" t="s">
        <v>40</v>
      </c>
      <c r="H36" s="261">
        <f>ROUND((((SUM(BI96:BI103)+SUM(BI121:BI156))+SUM(BI158:BI162))),2)</f>
        <v>0</v>
      </c>
      <c r="I36" s="188"/>
      <c r="J36" s="188"/>
      <c r="K36" s="31"/>
      <c r="L36" s="31"/>
      <c r="M36" s="261">
        <v>0</v>
      </c>
      <c r="N36" s="188"/>
      <c r="O36" s="188"/>
      <c r="P36" s="188"/>
      <c r="Q36" s="31"/>
      <c r="R36" s="32"/>
    </row>
    <row r="37" spans="2:18" s="1" customFormat="1" ht="6.9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45</v>
      </c>
      <c r="E38" s="75"/>
      <c r="F38" s="75"/>
      <c r="G38" s="118" t="s">
        <v>46</v>
      </c>
      <c r="H38" s="119" t="s">
        <v>47</v>
      </c>
      <c r="I38" s="75"/>
      <c r="J38" s="75"/>
      <c r="K38" s="75"/>
      <c r="L38" s="262">
        <f>SUM(M30:M36)</f>
        <v>0</v>
      </c>
      <c r="M38" s="200"/>
      <c r="N38" s="200"/>
      <c r="O38" s="200"/>
      <c r="P38" s="202"/>
      <c r="Q38" s="113"/>
      <c r="R38" s="32"/>
    </row>
    <row r="39" spans="2:18" s="1" customFormat="1" ht="14.4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4.4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4.4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4.4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21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21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21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21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21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21" s="1" customFormat="1" ht="14.4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21" s="1" customFormat="1" ht="14.4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21" s="1" customFormat="1" ht="6.9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" customHeight="1">
      <c r="B76" s="30"/>
      <c r="C76" s="192" t="s">
        <v>121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2"/>
      <c r="T76" s="123"/>
      <c r="U76" s="123"/>
    </row>
    <row r="77" spans="2:21" s="1" customFormat="1" ht="6.9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15</v>
      </c>
      <c r="D78" s="31"/>
      <c r="E78" s="31"/>
      <c r="F78" s="250" t="str">
        <f>F6</f>
        <v>Centrum voľného času Spektrum, ul. K. Novackého, Prievidza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31"/>
      <c r="R78" s="32"/>
      <c r="T78" s="123"/>
      <c r="U78" s="123"/>
    </row>
    <row r="79" spans="2:21" s="1" customFormat="1" ht="36.9" customHeight="1">
      <c r="B79" s="30"/>
      <c r="C79" s="64" t="s">
        <v>118</v>
      </c>
      <c r="D79" s="31"/>
      <c r="E79" s="31"/>
      <c r="F79" s="193" t="str">
        <f>F7</f>
        <v>7 vetva V Vývarovňa - Vetva V Vývarovňa</v>
      </c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31"/>
      <c r="R79" s="32"/>
      <c r="T79" s="123"/>
      <c r="U79" s="123"/>
    </row>
    <row r="80" spans="2:21" s="1" customFormat="1" ht="6.9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47" s="1" customFormat="1" ht="18" customHeight="1">
      <c r="B81" s="30"/>
      <c r="C81" s="25" t="s">
        <v>20</v>
      </c>
      <c r="D81" s="31"/>
      <c r="E81" s="31"/>
      <c r="F81" s="23" t="str">
        <f>F9</f>
        <v>Ul. K. Novackého, Prievidza</v>
      </c>
      <c r="G81" s="31"/>
      <c r="H81" s="31"/>
      <c r="I81" s="31"/>
      <c r="J81" s="31"/>
      <c r="K81" s="25" t="s">
        <v>22</v>
      </c>
      <c r="L81" s="31"/>
      <c r="M81" s="251" t="str">
        <f>IF(O9="","",O9)</f>
        <v>12. 2. 2017</v>
      </c>
      <c r="N81" s="188"/>
      <c r="O81" s="188"/>
      <c r="P81" s="188"/>
      <c r="Q81" s="31"/>
      <c r="R81" s="32"/>
      <c r="T81" s="123"/>
      <c r="U81" s="123"/>
    </row>
    <row r="82" spans="2:47" s="1" customFormat="1" ht="6.9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47" s="1" customFormat="1" ht="13.2">
      <c r="B83" s="30"/>
      <c r="C83" s="25" t="s">
        <v>24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30</v>
      </c>
      <c r="L83" s="31"/>
      <c r="M83" s="221" t="str">
        <f>E18</f>
        <v xml:space="preserve"> </v>
      </c>
      <c r="N83" s="188"/>
      <c r="O83" s="188"/>
      <c r="P83" s="188"/>
      <c r="Q83" s="188"/>
      <c r="R83" s="32"/>
      <c r="T83" s="123"/>
      <c r="U83" s="123"/>
    </row>
    <row r="84" spans="2:47" s="1" customFormat="1" ht="14.4" customHeight="1">
      <c r="B84" s="30"/>
      <c r="C84" s="25" t="s">
        <v>28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33</v>
      </c>
      <c r="L84" s="31"/>
      <c r="M84" s="221" t="str">
        <f>E21</f>
        <v xml:space="preserve"> </v>
      </c>
      <c r="N84" s="188"/>
      <c r="O84" s="188"/>
      <c r="P84" s="188"/>
      <c r="Q84" s="188"/>
      <c r="R84" s="32"/>
      <c r="T84" s="123"/>
      <c r="U84" s="123"/>
    </row>
    <row r="85" spans="2:47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47" s="1" customFormat="1" ht="29.25" customHeight="1">
      <c r="B86" s="30"/>
      <c r="C86" s="260" t="s">
        <v>122</v>
      </c>
      <c r="D86" s="249"/>
      <c r="E86" s="249"/>
      <c r="F86" s="249"/>
      <c r="G86" s="249"/>
      <c r="H86" s="113"/>
      <c r="I86" s="113"/>
      <c r="J86" s="113"/>
      <c r="K86" s="113"/>
      <c r="L86" s="113"/>
      <c r="M86" s="113"/>
      <c r="N86" s="260" t="s">
        <v>123</v>
      </c>
      <c r="O86" s="188"/>
      <c r="P86" s="188"/>
      <c r="Q86" s="188"/>
      <c r="R86" s="32"/>
      <c r="T86" s="123"/>
      <c r="U86" s="123"/>
    </row>
    <row r="87" spans="2:47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124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98">
        <f>N121</f>
        <v>0</v>
      </c>
      <c r="O88" s="188"/>
      <c r="P88" s="188"/>
      <c r="Q88" s="188"/>
      <c r="R88" s="32"/>
      <c r="T88" s="123"/>
      <c r="U88" s="123"/>
      <c r="AU88" s="13" t="s">
        <v>125</v>
      </c>
    </row>
    <row r="89" spans="2:47" s="6" customFormat="1" ht="24.9" customHeight="1">
      <c r="B89" s="125"/>
      <c r="C89" s="126"/>
      <c r="D89" s="127" t="s">
        <v>126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56">
        <f>N122</f>
        <v>0</v>
      </c>
      <c r="O89" s="257"/>
      <c r="P89" s="257"/>
      <c r="Q89" s="257"/>
      <c r="R89" s="128"/>
      <c r="T89" s="129"/>
      <c r="U89" s="129"/>
    </row>
    <row r="90" spans="2:47" s="7" customFormat="1" ht="19.95" customHeight="1">
      <c r="B90" s="130"/>
      <c r="C90" s="131"/>
      <c r="D90" s="101" t="s">
        <v>127</v>
      </c>
      <c r="E90" s="131"/>
      <c r="F90" s="131"/>
      <c r="G90" s="131"/>
      <c r="H90" s="131"/>
      <c r="I90" s="131"/>
      <c r="J90" s="131"/>
      <c r="K90" s="131"/>
      <c r="L90" s="131"/>
      <c r="M90" s="131"/>
      <c r="N90" s="189">
        <f>N123</f>
        <v>0</v>
      </c>
      <c r="O90" s="258"/>
      <c r="P90" s="258"/>
      <c r="Q90" s="258"/>
      <c r="R90" s="132"/>
      <c r="T90" s="133"/>
      <c r="U90" s="133"/>
    </row>
    <row r="91" spans="2:47" s="7" customFormat="1" ht="19.95" customHeight="1">
      <c r="B91" s="130"/>
      <c r="C91" s="131"/>
      <c r="D91" s="101" t="s">
        <v>129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89">
        <f>N132</f>
        <v>0</v>
      </c>
      <c r="O91" s="258"/>
      <c r="P91" s="258"/>
      <c r="Q91" s="258"/>
      <c r="R91" s="132"/>
      <c r="T91" s="133"/>
      <c r="U91" s="133"/>
    </row>
    <row r="92" spans="2:47" s="7" customFormat="1" ht="19.95" customHeight="1">
      <c r="B92" s="130"/>
      <c r="C92" s="131"/>
      <c r="D92" s="101" t="s">
        <v>130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89">
        <f>N142</f>
        <v>0</v>
      </c>
      <c r="O92" s="258"/>
      <c r="P92" s="258"/>
      <c r="Q92" s="258"/>
      <c r="R92" s="132"/>
      <c r="T92" s="133"/>
      <c r="U92" s="133"/>
    </row>
    <row r="93" spans="2:47" s="6" customFormat="1" ht="24.9" customHeight="1">
      <c r="B93" s="125"/>
      <c r="C93" s="126"/>
      <c r="D93" s="127" t="s">
        <v>132</v>
      </c>
      <c r="E93" s="126"/>
      <c r="F93" s="126"/>
      <c r="G93" s="126"/>
      <c r="H93" s="126"/>
      <c r="I93" s="126"/>
      <c r="J93" s="126"/>
      <c r="K93" s="126"/>
      <c r="L93" s="126"/>
      <c r="M93" s="126"/>
      <c r="N93" s="256">
        <f>N155</f>
        <v>0</v>
      </c>
      <c r="O93" s="257"/>
      <c r="P93" s="257"/>
      <c r="Q93" s="257"/>
      <c r="R93" s="128"/>
      <c r="T93" s="129"/>
      <c r="U93" s="129"/>
    </row>
    <row r="94" spans="2:47" s="6" customFormat="1" ht="21.75" customHeight="1">
      <c r="B94" s="125"/>
      <c r="C94" s="126"/>
      <c r="D94" s="127" t="s">
        <v>133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31">
        <f>N157</f>
        <v>0</v>
      </c>
      <c r="O94" s="257"/>
      <c r="P94" s="257"/>
      <c r="Q94" s="257"/>
      <c r="R94" s="128"/>
      <c r="T94" s="129"/>
      <c r="U94" s="129"/>
    </row>
    <row r="95" spans="2:47" s="1" customFormat="1" ht="21.7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  <c r="T95" s="123"/>
      <c r="U95" s="123"/>
    </row>
    <row r="96" spans="2:47" s="1" customFormat="1" ht="29.25" customHeight="1">
      <c r="B96" s="30"/>
      <c r="C96" s="124" t="s">
        <v>134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259">
        <f>ROUND(N97+N98+N99+N100+N101+N102,2)</f>
        <v>0</v>
      </c>
      <c r="O96" s="188"/>
      <c r="P96" s="188"/>
      <c r="Q96" s="188"/>
      <c r="R96" s="32"/>
      <c r="T96" s="134"/>
      <c r="U96" s="135" t="s">
        <v>38</v>
      </c>
    </row>
    <row r="97" spans="2:65" s="1" customFormat="1" ht="18" customHeight="1">
      <c r="B97" s="30"/>
      <c r="C97" s="31"/>
      <c r="D97" s="196" t="s">
        <v>135</v>
      </c>
      <c r="E97" s="188"/>
      <c r="F97" s="188"/>
      <c r="G97" s="188"/>
      <c r="H97" s="188"/>
      <c r="I97" s="31"/>
      <c r="J97" s="31"/>
      <c r="K97" s="31"/>
      <c r="L97" s="31"/>
      <c r="M97" s="31"/>
      <c r="N97" s="187">
        <f>ROUND(N88*T97,2)</f>
        <v>0</v>
      </c>
      <c r="O97" s="188"/>
      <c r="P97" s="188"/>
      <c r="Q97" s="188"/>
      <c r="R97" s="32"/>
      <c r="S97" s="136"/>
      <c r="T97" s="73"/>
      <c r="U97" s="137" t="s">
        <v>41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9" t="s">
        <v>136</v>
      </c>
      <c r="AZ97" s="138"/>
      <c r="BA97" s="138"/>
      <c r="BB97" s="138"/>
      <c r="BC97" s="138"/>
      <c r="BD97" s="138"/>
      <c r="BE97" s="140">
        <f t="shared" ref="BE97:BE102" si="0">IF(U97="základná",N97,0)</f>
        <v>0</v>
      </c>
      <c r="BF97" s="140">
        <f t="shared" ref="BF97:BF102" si="1">IF(U97="znížená",N97,0)</f>
        <v>0</v>
      </c>
      <c r="BG97" s="140">
        <f t="shared" ref="BG97:BG102" si="2">IF(U97="zákl. prenesená",N97,0)</f>
        <v>0</v>
      </c>
      <c r="BH97" s="140">
        <f t="shared" ref="BH97:BH102" si="3">IF(U97="zníž. prenesená",N97,0)</f>
        <v>0</v>
      </c>
      <c r="BI97" s="140">
        <f t="shared" ref="BI97:BI102" si="4">IF(U97="nulová",N97,0)</f>
        <v>0</v>
      </c>
      <c r="BJ97" s="139" t="s">
        <v>137</v>
      </c>
      <c r="BK97" s="138"/>
      <c r="BL97" s="138"/>
      <c r="BM97" s="138"/>
    </row>
    <row r="98" spans="2:65" s="1" customFormat="1" ht="18" customHeight="1">
      <c r="B98" s="30"/>
      <c r="C98" s="31"/>
      <c r="D98" s="196" t="s">
        <v>138</v>
      </c>
      <c r="E98" s="188"/>
      <c r="F98" s="188"/>
      <c r="G98" s="188"/>
      <c r="H98" s="188"/>
      <c r="I98" s="31"/>
      <c r="J98" s="31"/>
      <c r="K98" s="31"/>
      <c r="L98" s="31"/>
      <c r="M98" s="31"/>
      <c r="N98" s="187">
        <f>ROUND(N88*T98,2)</f>
        <v>0</v>
      </c>
      <c r="O98" s="188"/>
      <c r="P98" s="188"/>
      <c r="Q98" s="188"/>
      <c r="R98" s="32"/>
      <c r="S98" s="136"/>
      <c r="T98" s="73"/>
      <c r="U98" s="137" t="s">
        <v>41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136</v>
      </c>
      <c r="AZ98" s="138"/>
      <c r="BA98" s="138"/>
      <c r="BB98" s="138"/>
      <c r="BC98" s="138"/>
      <c r="BD98" s="138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137</v>
      </c>
      <c r="BK98" s="138"/>
      <c r="BL98" s="138"/>
      <c r="BM98" s="138"/>
    </row>
    <row r="99" spans="2:65" s="1" customFormat="1" ht="18" customHeight="1">
      <c r="B99" s="30"/>
      <c r="C99" s="31"/>
      <c r="D99" s="196" t="s">
        <v>139</v>
      </c>
      <c r="E99" s="188"/>
      <c r="F99" s="188"/>
      <c r="G99" s="188"/>
      <c r="H99" s="188"/>
      <c r="I99" s="31"/>
      <c r="J99" s="31"/>
      <c r="K99" s="31"/>
      <c r="L99" s="31"/>
      <c r="M99" s="31"/>
      <c r="N99" s="187">
        <f>ROUND(N88*T99,2)</f>
        <v>0</v>
      </c>
      <c r="O99" s="188"/>
      <c r="P99" s="188"/>
      <c r="Q99" s="188"/>
      <c r="R99" s="32"/>
      <c r="S99" s="136"/>
      <c r="T99" s="73"/>
      <c r="U99" s="137" t="s">
        <v>41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136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137</v>
      </c>
      <c r="BK99" s="138"/>
      <c r="BL99" s="138"/>
      <c r="BM99" s="138"/>
    </row>
    <row r="100" spans="2:65" s="1" customFormat="1" ht="18" customHeight="1">
      <c r="B100" s="30"/>
      <c r="C100" s="31"/>
      <c r="D100" s="196" t="s">
        <v>140</v>
      </c>
      <c r="E100" s="188"/>
      <c r="F100" s="188"/>
      <c r="G100" s="188"/>
      <c r="H100" s="188"/>
      <c r="I100" s="31"/>
      <c r="J100" s="31"/>
      <c r="K100" s="31"/>
      <c r="L100" s="31"/>
      <c r="M100" s="31"/>
      <c r="N100" s="187">
        <f>ROUND(N88*T100,2)</f>
        <v>0</v>
      </c>
      <c r="O100" s="188"/>
      <c r="P100" s="188"/>
      <c r="Q100" s="188"/>
      <c r="R100" s="32"/>
      <c r="S100" s="136"/>
      <c r="T100" s="73"/>
      <c r="U100" s="137" t="s">
        <v>41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136</v>
      </c>
      <c r="AZ100" s="138"/>
      <c r="BA100" s="138"/>
      <c r="BB100" s="138"/>
      <c r="BC100" s="138"/>
      <c r="BD100" s="138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137</v>
      </c>
      <c r="BK100" s="138"/>
      <c r="BL100" s="138"/>
      <c r="BM100" s="138"/>
    </row>
    <row r="101" spans="2:65" s="1" customFormat="1" ht="18" customHeight="1">
      <c r="B101" s="30"/>
      <c r="C101" s="31"/>
      <c r="D101" s="196" t="s">
        <v>141</v>
      </c>
      <c r="E101" s="188"/>
      <c r="F101" s="188"/>
      <c r="G101" s="188"/>
      <c r="H101" s="188"/>
      <c r="I101" s="31"/>
      <c r="J101" s="31"/>
      <c r="K101" s="31"/>
      <c r="L101" s="31"/>
      <c r="M101" s="31"/>
      <c r="N101" s="187">
        <f>ROUND(N88*T101,2)</f>
        <v>0</v>
      </c>
      <c r="O101" s="188"/>
      <c r="P101" s="188"/>
      <c r="Q101" s="188"/>
      <c r="R101" s="32"/>
      <c r="S101" s="136"/>
      <c r="T101" s="73"/>
      <c r="U101" s="137" t="s">
        <v>41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9" t="s">
        <v>136</v>
      </c>
      <c r="AZ101" s="138"/>
      <c r="BA101" s="138"/>
      <c r="BB101" s="138"/>
      <c r="BC101" s="138"/>
      <c r="BD101" s="138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137</v>
      </c>
      <c r="BK101" s="138"/>
      <c r="BL101" s="138"/>
      <c r="BM101" s="138"/>
    </row>
    <row r="102" spans="2:65" s="1" customFormat="1" ht="18" customHeight="1">
      <c r="B102" s="30"/>
      <c r="C102" s="31"/>
      <c r="D102" s="101" t="s">
        <v>142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187">
        <f>ROUND(N88*T102,2)</f>
        <v>0</v>
      </c>
      <c r="O102" s="188"/>
      <c r="P102" s="188"/>
      <c r="Q102" s="188"/>
      <c r="R102" s="32"/>
      <c r="S102" s="136"/>
      <c r="T102" s="141"/>
      <c r="U102" s="142" t="s">
        <v>41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143</v>
      </c>
      <c r="AZ102" s="138"/>
      <c r="BA102" s="138"/>
      <c r="BB102" s="138"/>
      <c r="BC102" s="138"/>
      <c r="BD102" s="138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137</v>
      </c>
      <c r="BK102" s="138"/>
      <c r="BL102" s="138"/>
      <c r="BM102" s="138"/>
    </row>
    <row r="103" spans="2:65" s="1" customFormat="1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  <c r="T103" s="123"/>
      <c r="U103" s="123"/>
    </row>
    <row r="104" spans="2:65" s="1" customFormat="1" ht="29.25" customHeight="1">
      <c r="B104" s="30"/>
      <c r="C104" s="112" t="s">
        <v>115</v>
      </c>
      <c r="D104" s="113"/>
      <c r="E104" s="113"/>
      <c r="F104" s="113"/>
      <c r="G104" s="113"/>
      <c r="H104" s="113"/>
      <c r="I104" s="113"/>
      <c r="J104" s="113"/>
      <c r="K104" s="113"/>
      <c r="L104" s="184">
        <f>ROUND(SUM(N88+N96),2)</f>
        <v>0</v>
      </c>
      <c r="M104" s="249"/>
      <c r="N104" s="249"/>
      <c r="O104" s="249"/>
      <c r="P104" s="249"/>
      <c r="Q104" s="249"/>
      <c r="R104" s="32"/>
      <c r="T104" s="123"/>
      <c r="U104" s="123"/>
    </row>
    <row r="105" spans="2:65" s="1" customFormat="1" ht="6.9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6"/>
      <c r="T105" s="123"/>
      <c r="U105" s="123"/>
    </row>
    <row r="109" spans="2:65" s="1" customFormat="1" ht="6.9" customHeight="1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spans="2:65" s="1" customFormat="1" ht="36.9" customHeight="1">
      <c r="B110" s="30"/>
      <c r="C110" s="192" t="s">
        <v>144</v>
      </c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32"/>
    </row>
    <row r="111" spans="2:65" s="1" customFormat="1" ht="6.9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65" s="1" customFormat="1" ht="30" customHeight="1">
      <c r="B112" s="30"/>
      <c r="C112" s="25" t="s">
        <v>15</v>
      </c>
      <c r="D112" s="31"/>
      <c r="E112" s="31"/>
      <c r="F112" s="250" t="str">
        <f>F6</f>
        <v>Centrum voľného času Spektrum, ul. K. Novackého, Prievidza</v>
      </c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31"/>
      <c r="R112" s="32"/>
    </row>
    <row r="113" spans="2:65" s="1" customFormat="1" ht="36.9" customHeight="1">
      <c r="B113" s="30"/>
      <c r="C113" s="64" t="s">
        <v>118</v>
      </c>
      <c r="D113" s="31"/>
      <c r="E113" s="31"/>
      <c r="F113" s="193" t="str">
        <f>F7</f>
        <v>7 vetva V Vývarovňa - Vetva V Vývarovňa</v>
      </c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31"/>
      <c r="R113" s="32"/>
    </row>
    <row r="114" spans="2:65" s="1" customFormat="1" ht="6.9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65" s="1" customFormat="1" ht="18" customHeight="1">
      <c r="B115" s="30"/>
      <c r="C115" s="25" t="s">
        <v>20</v>
      </c>
      <c r="D115" s="31"/>
      <c r="E115" s="31"/>
      <c r="F115" s="23" t="str">
        <f>F9</f>
        <v>Ul. K. Novackého, Prievidza</v>
      </c>
      <c r="G115" s="31"/>
      <c r="H115" s="31"/>
      <c r="I115" s="31"/>
      <c r="J115" s="31"/>
      <c r="K115" s="25" t="s">
        <v>22</v>
      </c>
      <c r="L115" s="31"/>
      <c r="M115" s="251" t="str">
        <f>IF(O9="","",O9)</f>
        <v>12. 2. 2017</v>
      </c>
      <c r="N115" s="188"/>
      <c r="O115" s="188"/>
      <c r="P115" s="188"/>
      <c r="Q115" s="31"/>
      <c r="R115" s="32"/>
    </row>
    <row r="116" spans="2:65" s="1" customFormat="1" ht="6.9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65" s="1" customFormat="1" ht="13.2">
      <c r="B117" s="30"/>
      <c r="C117" s="25" t="s">
        <v>24</v>
      </c>
      <c r="D117" s="31"/>
      <c r="E117" s="31"/>
      <c r="F117" s="23" t="str">
        <f>E12</f>
        <v xml:space="preserve"> </v>
      </c>
      <c r="G117" s="31"/>
      <c r="H117" s="31"/>
      <c r="I117" s="31"/>
      <c r="J117" s="31"/>
      <c r="K117" s="25" t="s">
        <v>30</v>
      </c>
      <c r="L117" s="31"/>
      <c r="M117" s="221" t="str">
        <f>E18</f>
        <v xml:space="preserve"> </v>
      </c>
      <c r="N117" s="188"/>
      <c r="O117" s="188"/>
      <c r="P117" s="188"/>
      <c r="Q117" s="188"/>
      <c r="R117" s="32"/>
    </row>
    <row r="118" spans="2:65" s="1" customFormat="1" ht="14.4" customHeight="1">
      <c r="B118" s="30"/>
      <c r="C118" s="25" t="s">
        <v>28</v>
      </c>
      <c r="D118" s="31"/>
      <c r="E118" s="31"/>
      <c r="F118" s="23" t="str">
        <f>IF(E15="","",E15)</f>
        <v>Vyplň údaj</v>
      </c>
      <c r="G118" s="31"/>
      <c r="H118" s="31"/>
      <c r="I118" s="31"/>
      <c r="J118" s="31"/>
      <c r="K118" s="25" t="s">
        <v>33</v>
      </c>
      <c r="L118" s="31"/>
      <c r="M118" s="221" t="str">
        <f>E21</f>
        <v xml:space="preserve"> </v>
      </c>
      <c r="N118" s="188"/>
      <c r="O118" s="188"/>
      <c r="P118" s="188"/>
      <c r="Q118" s="188"/>
      <c r="R118" s="32"/>
    </row>
    <row r="119" spans="2:65" s="1" customFormat="1" ht="10.3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65" s="8" customFormat="1" ht="29.25" customHeight="1">
      <c r="B120" s="143"/>
      <c r="C120" s="144" t="s">
        <v>145</v>
      </c>
      <c r="D120" s="145" t="s">
        <v>146</v>
      </c>
      <c r="E120" s="145" t="s">
        <v>56</v>
      </c>
      <c r="F120" s="252" t="s">
        <v>147</v>
      </c>
      <c r="G120" s="253"/>
      <c r="H120" s="253"/>
      <c r="I120" s="253"/>
      <c r="J120" s="145" t="s">
        <v>148</v>
      </c>
      <c r="K120" s="145" t="s">
        <v>149</v>
      </c>
      <c r="L120" s="254" t="s">
        <v>150</v>
      </c>
      <c r="M120" s="253"/>
      <c r="N120" s="252" t="s">
        <v>123</v>
      </c>
      <c r="O120" s="253"/>
      <c r="P120" s="253"/>
      <c r="Q120" s="255"/>
      <c r="R120" s="146"/>
      <c r="T120" s="76" t="s">
        <v>151</v>
      </c>
      <c r="U120" s="77" t="s">
        <v>38</v>
      </c>
      <c r="V120" s="77" t="s">
        <v>152</v>
      </c>
      <c r="W120" s="77" t="s">
        <v>153</v>
      </c>
      <c r="X120" s="77" t="s">
        <v>154</v>
      </c>
      <c r="Y120" s="77" t="s">
        <v>155</v>
      </c>
      <c r="Z120" s="77" t="s">
        <v>156</v>
      </c>
      <c r="AA120" s="78" t="s">
        <v>157</v>
      </c>
    </row>
    <row r="121" spans="2:65" s="1" customFormat="1" ht="29.25" customHeight="1">
      <c r="B121" s="30"/>
      <c r="C121" s="80" t="s">
        <v>120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229">
        <f>BK121</f>
        <v>0</v>
      </c>
      <c r="O121" s="230"/>
      <c r="P121" s="230"/>
      <c r="Q121" s="230"/>
      <c r="R121" s="32"/>
      <c r="T121" s="79"/>
      <c r="U121" s="46"/>
      <c r="V121" s="46"/>
      <c r="W121" s="147">
        <f>W122+W155+W157</f>
        <v>0</v>
      </c>
      <c r="X121" s="46"/>
      <c r="Y121" s="147">
        <f>Y122+Y155+Y157</f>
        <v>0.27430679999999996</v>
      </c>
      <c r="Z121" s="46"/>
      <c r="AA121" s="148">
        <f>AA122+AA155+AA157</f>
        <v>0</v>
      </c>
      <c r="AT121" s="13" t="s">
        <v>73</v>
      </c>
      <c r="AU121" s="13" t="s">
        <v>125</v>
      </c>
      <c r="BK121" s="149">
        <f>BK122+BK155+BK157</f>
        <v>0</v>
      </c>
    </row>
    <row r="122" spans="2:65" s="9" customFormat="1" ht="37.35" customHeight="1">
      <c r="B122" s="150"/>
      <c r="C122" s="151"/>
      <c r="D122" s="152" t="s">
        <v>126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231">
        <f>BK122</f>
        <v>0</v>
      </c>
      <c r="O122" s="232"/>
      <c r="P122" s="232"/>
      <c r="Q122" s="232"/>
      <c r="R122" s="153"/>
      <c r="T122" s="154"/>
      <c r="U122" s="151"/>
      <c r="V122" s="151"/>
      <c r="W122" s="155">
        <f>W123+W132+W142</f>
        <v>0</v>
      </c>
      <c r="X122" s="151"/>
      <c r="Y122" s="155">
        <f>Y123+Y132+Y142</f>
        <v>0.27430679999999996</v>
      </c>
      <c r="Z122" s="151"/>
      <c r="AA122" s="156">
        <f>AA123+AA132+AA142</f>
        <v>0</v>
      </c>
      <c r="AR122" s="157" t="s">
        <v>137</v>
      </c>
      <c r="AT122" s="158" t="s">
        <v>73</v>
      </c>
      <c r="AU122" s="158" t="s">
        <v>74</v>
      </c>
      <c r="AY122" s="157" t="s">
        <v>158</v>
      </c>
      <c r="BK122" s="159">
        <f>BK123+BK132+BK142</f>
        <v>0</v>
      </c>
    </row>
    <row r="123" spans="2:65" s="9" customFormat="1" ht="19.95" customHeight="1">
      <c r="B123" s="150"/>
      <c r="C123" s="151"/>
      <c r="D123" s="160" t="s">
        <v>127</v>
      </c>
      <c r="E123" s="160"/>
      <c r="F123" s="160"/>
      <c r="G123" s="160"/>
      <c r="H123" s="160"/>
      <c r="I123" s="160"/>
      <c r="J123" s="160"/>
      <c r="K123" s="160"/>
      <c r="L123" s="160"/>
      <c r="M123" s="160"/>
      <c r="N123" s="233">
        <f>BK123</f>
        <v>0</v>
      </c>
      <c r="O123" s="234"/>
      <c r="P123" s="234"/>
      <c r="Q123" s="234"/>
      <c r="R123" s="153"/>
      <c r="T123" s="154"/>
      <c r="U123" s="151"/>
      <c r="V123" s="151"/>
      <c r="W123" s="155">
        <f>SUM(W124:W131)</f>
        <v>0</v>
      </c>
      <c r="X123" s="151"/>
      <c r="Y123" s="155">
        <f>SUM(Y124:Y131)</f>
        <v>4.4556799999999994E-2</v>
      </c>
      <c r="Z123" s="151"/>
      <c r="AA123" s="156">
        <f>SUM(AA124:AA131)</f>
        <v>0</v>
      </c>
      <c r="AR123" s="157" t="s">
        <v>137</v>
      </c>
      <c r="AT123" s="158" t="s">
        <v>73</v>
      </c>
      <c r="AU123" s="158" t="s">
        <v>81</v>
      </c>
      <c r="AY123" s="157" t="s">
        <v>158</v>
      </c>
      <c r="BK123" s="159">
        <f>SUM(BK124:BK131)</f>
        <v>0</v>
      </c>
    </row>
    <row r="124" spans="2:65" s="1" customFormat="1" ht="31.5" customHeight="1">
      <c r="B124" s="30"/>
      <c r="C124" s="169" t="s">
        <v>291</v>
      </c>
      <c r="D124" s="169" t="s">
        <v>180</v>
      </c>
      <c r="E124" s="170" t="s">
        <v>484</v>
      </c>
      <c r="F124" s="237" t="s">
        <v>485</v>
      </c>
      <c r="G124" s="238"/>
      <c r="H124" s="238"/>
      <c r="I124" s="238"/>
      <c r="J124" s="171" t="s">
        <v>163</v>
      </c>
      <c r="K124" s="172">
        <v>43</v>
      </c>
      <c r="L124" s="239">
        <v>0</v>
      </c>
      <c r="M124" s="238"/>
      <c r="N124" s="240">
        <f t="shared" ref="N124:N131" si="5">ROUND(L124*K124,3)</f>
        <v>0</v>
      </c>
      <c r="O124" s="238"/>
      <c r="P124" s="238"/>
      <c r="Q124" s="238"/>
      <c r="R124" s="32"/>
      <c r="T124" s="165" t="s">
        <v>18</v>
      </c>
      <c r="U124" s="39" t="s">
        <v>41</v>
      </c>
      <c r="V124" s="31"/>
      <c r="W124" s="166">
        <f t="shared" ref="W124:W131" si="6">V124*K124</f>
        <v>0</v>
      </c>
      <c r="X124" s="166">
        <v>2.0000000000000002E-5</v>
      </c>
      <c r="Y124" s="166">
        <f t="shared" ref="Y124:Y131" si="7">X124*K124</f>
        <v>8.6000000000000009E-4</v>
      </c>
      <c r="Z124" s="166">
        <v>0</v>
      </c>
      <c r="AA124" s="167">
        <f t="shared" ref="AA124:AA131" si="8">Z124*K124</f>
        <v>0</v>
      </c>
      <c r="AR124" s="13" t="s">
        <v>183</v>
      </c>
      <c r="AT124" s="13" t="s">
        <v>180</v>
      </c>
      <c r="AU124" s="13" t="s">
        <v>137</v>
      </c>
      <c r="AY124" s="13" t="s">
        <v>158</v>
      </c>
      <c r="BE124" s="105">
        <f t="shared" ref="BE124:BE131" si="9">IF(U124="základná",N124,0)</f>
        <v>0</v>
      </c>
      <c r="BF124" s="105">
        <f t="shared" ref="BF124:BF131" si="10">IF(U124="znížená",N124,0)</f>
        <v>0</v>
      </c>
      <c r="BG124" s="105">
        <f t="shared" ref="BG124:BG131" si="11">IF(U124="zákl. prenesená",N124,0)</f>
        <v>0</v>
      </c>
      <c r="BH124" s="105">
        <f t="shared" ref="BH124:BH131" si="12">IF(U124="zníž. prenesená",N124,0)</f>
        <v>0</v>
      </c>
      <c r="BI124" s="105">
        <f t="shared" ref="BI124:BI131" si="13">IF(U124="nulová",N124,0)</f>
        <v>0</v>
      </c>
      <c r="BJ124" s="13" t="s">
        <v>137</v>
      </c>
      <c r="BK124" s="168">
        <f t="shared" ref="BK124:BK131" si="14">ROUND(L124*K124,3)</f>
        <v>0</v>
      </c>
      <c r="BL124" s="13" t="s">
        <v>183</v>
      </c>
      <c r="BM124" s="13" t="s">
        <v>486</v>
      </c>
    </row>
    <row r="125" spans="2:65" s="1" customFormat="1" ht="31.5" customHeight="1">
      <c r="B125" s="30"/>
      <c r="C125" s="161" t="s">
        <v>307</v>
      </c>
      <c r="D125" s="161" t="s">
        <v>160</v>
      </c>
      <c r="E125" s="162" t="s">
        <v>487</v>
      </c>
      <c r="F125" s="241" t="s">
        <v>488</v>
      </c>
      <c r="G125" s="242"/>
      <c r="H125" s="242"/>
      <c r="I125" s="242"/>
      <c r="J125" s="163" t="s">
        <v>163</v>
      </c>
      <c r="K125" s="164">
        <v>23.46</v>
      </c>
      <c r="L125" s="243">
        <v>0</v>
      </c>
      <c r="M125" s="242"/>
      <c r="N125" s="244">
        <f t="shared" si="5"/>
        <v>0</v>
      </c>
      <c r="O125" s="238"/>
      <c r="P125" s="238"/>
      <c r="Q125" s="238"/>
      <c r="R125" s="32"/>
      <c r="T125" s="165" t="s">
        <v>18</v>
      </c>
      <c r="U125" s="39" t="s">
        <v>41</v>
      </c>
      <c r="V125" s="31"/>
      <c r="W125" s="166">
        <f t="shared" si="6"/>
        <v>0</v>
      </c>
      <c r="X125" s="166">
        <v>6.0999999999999997E-4</v>
      </c>
      <c r="Y125" s="166">
        <f t="shared" si="7"/>
        <v>1.43106E-2</v>
      </c>
      <c r="Z125" s="166">
        <v>0</v>
      </c>
      <c r="AA125" s="167">
        <f t="shared" si="8"/>
        <v>0</v>
      </c>
      <c r="AR125" s="13" t="s">
        <v>164</v>
      </c>
      <c r="AT125" s="13" t="s">
        <v>160</v>
      </c>
      <c r="AU125" s="13" t="s">
        <v>137</v>
      </c>
      <c r="AY125" s="13" t="s">
        <v>158</v>
      </c>
      <c r="BE125" s="105">
        <f t="shared" si="9"/>
        <v>0</v>
      </c>
      <c r="BF125" s="105">
        <f t="shared" si="10"/>
        <v>0</v>
      </c>
      <c r="BG125" s="105">
        <f t="shared" si="11"/>
        <v>0</v>
      </c>
      <c r="BH125" s="105">
        <f t="shared" si="12"/>
        <v>0</v>
      </c>
      <c r="BI125" s="105">
        <f t="shared" si="13"/>
        <v>0</v>
      </c>
      <c r="BJ125" s="13" t="s">
        <v>137</v>
      </c>
      <c r="BK125" s="168">
        <f t="shared" si="14"/>
        <v>0</v>
      </c>
      <c r="BL125" s="13" t="s">
        <v>165</v>
      </c>
      <c r="BM125" s="13" t="s">
        <v>489</v>
      </c>
    </row>
    <row r="126" spans="2:65" s="1" customFormat="1" ht="31.5" customHeight="1">
      <c r="B126" s="30"/>
      <c r="C126" s="161" t="s">
        <v>334</v>
      </c>
      <c r="D126" s="161" t="s">
        <v>160</v>
      </c>
      <c r="E126" s="162" t="s">
        <v>490</v>
      </c>
      <c r="F126" s="241" t="s">
        <v>491</v>
      </c>
      <c r="G126" s="242"/>
      <c r="H126" s="242"/>
      <c r="I126" s="242"/>
      <c r="J126" s="163" t="s">
        <v>163</v>
      </c>
      <c r="K126" s="164">
        <v>5.0999999999999996</v>
      </c>
      <c r="L126" s="243">
        <v>0</v>
      </c>
      <c r="M126" s="242"/>
      <c r="N126" s="244">
        <f t="shared" si="5"/>
        <v>0</v>
      </c>
      <c r="O126" s="238"/>
      <c r="P126" s="238"/>
      <c r="Q126" s="238"/>
      <c r="R126" s="32"/>
      <c r="T126" s="165" t="s">
        <v>18</v>
      </c>
      <c r="U126" s="39" t="s">
        <v>41</v>
      </c>
      <c r="V126" s="31"/>
      <c r="W126" s="166">
        <f t="shared" si="6"/>
        <v>0</v>
      </c>
      <c r="X126" s="166">
        <v>9.5E-4</v>
      </c>
      <c r="Y126" s="166">
        <f t="shared" si="7"/>
        <v>4.8449999999999995E-3</v>
      </c>
      <c r="Z126" s="166">
        <v>0</v>
      </c>
      <c r="AA126" s="167">
        <f t="shared" si="8"/>
        <v>0</v>
      </c>
      <c r="AR126" s="13" t="s">
        <v>164</v>
      </c>
      <c r="AT126" s="13" t="s">
        <v>160</v>
      </c>
      <c r="AU126" s="13" t="s">
        <v>137</v>
      </c>
      <c r="AY126" s="13" t="s">
        <v>158</v>
      </c>
      <c r="BE126" s="105">
        <f t="shared" si="9"/>
        <v>0</v>
      </c>
      <c r="BF126" s="105">
        <f t="shared" si="10"/>
        <v>0</v>
      </c>
      <c r="BG126" s="105">
        <f t="shared" si="11"/>
        <v>0</v>
      </c>
      <c r="BH126" s="105">
        <f t="shared" si="12"/>
        <v>0</v>
      </c>
      <c r="BI126" s="105">
        <f t="shared" si="13"/>
        <v>0</v>
      </c>
      <c r="BJ126" s="13" t="s">
        <v>137</v>
      </c>
      <c r="BK126" s="168">
        <f t="shared" si="14"/>
        <v>0</v>
      </c>
      <c r="BL126" s="13" t="s">
        <v>165</v>
      </c>
      <c r="BM126" s="13" t="s">
        <v>492</v>
      </c>
    </row>
    <row r="127" spans="2:65" s="1" customFormat="1" ht="31.5" customHeight="1">
      <c r="B127" s="30"/>
      <c r="C127" s="161" t="s">
        <v>338</v>
      </c>
      <c r="D127" s="161" t="s">
        <v>160</v>
      </c>
      <c r="E127" s="162" t="s">
        <v>493</v>
      </c>
      <c r="F127" s="241" t="s">
        <v>494</v>
      </c>
      <c r="G127" s="242"/>
      <c r="H127" s="242"/>
      <c r="I127" s="242"/>
      <c r="J127" s="163" t="s">
        <v>163</v>
      </c>
      <c r="K127" s="164">
        <v>5.0999999999999996</v>
      </c>
      <c r="L127" s="243">
        <v>0</v>
      </c>
      <c r="M127" s="242"/>
      <c r="N127" s="244">
        <f t="shared" si="5"/>
        <v>0</v>
      </c>
      <c r="O127" s="238"/>
      <c r="P127" s="238"/>
      <c r="Q127" s="238"/>
      <c r="R127" s="32"/>
      <c r="T127" s="165" t="s">
        <v>18</v>
      </c>
      <c r="U127" s="39" t="s">
        <v>41</v>
      </c>
      <c r="V127" s="31"/>
      <c r="W127" s="166">
        <f t="shared" si="6"/>
        <v>0</v>
      </c>
      <c r="X127" s="166">
        <v>8.8999999999999995E-4</v>
      </c>
      <c r="Y127" s="166">
        <f t="shared" si="7"/>
        <v>4.5389999999999996E-3</v>
      </c>
      <c r="Z127" s="166">
        <v>0</v>
      </c>
      <c r="AA127" s="167">
        <f t="shared" si="8"/>
        <v>0</v>
      </c>
      <c r="AR127" s="13" t="s">
        <v>164</v>
      </c>
      <c r="AT127" s="13" t="s">
        <v>160</v>
      </c>
      <c r="AU127" s="13" t="s">
        <v>137</v>
      </c>
      <c r="AY127" s="13" t="s">
        <v>158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3" t="s">
        <v>137</v>
      </c>
      <c r="BK127" s="168">
        <f t="shared" si="14"/>
        <v>0</v>
      </c>
      <c r="BL127" s="13" t="s">
        <v>165</v>
      </c>
      <c r="BM127" s="13" t="s">
        <v>495</v>
      </c>
    </row>
    <row r="128" spans="2:65" s="1" customFormat="1" ht="31.5" customHeight="1">
      <c r="B128" s="30"/>
      <c r="C128" s="161" t="s">
        <v>369</v>
      </c>
      <c r="D128" s="161" t="s">
        <v>160</v>
      </c>
      <c r="E128" s="162" t="s">
        <v>496</v>
      </c>
      <c r="F128" s="241" t="s">
        <v>497</v>
      </c>
      <c r="G128" s="242"/>
      <c r="H128" s="242"/>
      <c r="I128" s="242"/>
      <c r="J128" s="163" t="s">
        <v>163</v>
      </c>
      <c r="K128" s="164">
        <v>7.14</v>
      </c>
      <c r="L128" s="243">
        <v>0</v>
      </c>
      <c r="M128" s="242"/>
      <c r="N128" s="244">
        <f t="shared" si="5"/>
        <v>0</v>
      </c>
      <c r="O128" s="238"/>
      <c r="P128" s="238"/>
      <c r="Q128" s="238"/>
      <c r="R128" s="32"/>
      <c r="T128" s="165" t="s">
        <v>18</v>
      </c>
      <c r="U128" s="39" t="s">
        <v>41</v>
      </c>
      <c r="V128" s="31"/>
      <c r="W128" s="166">
        <f t="shared" si="6"/>
        <v>0</v>
      </c>
      <c r="X128" s="166">
        <v>1.1900000000000001E-3</v>
      </c>
      <c r="Y128" s="166">
        <f t="shared" si="7"/>
        <v>8.4966E-3</v>
      </c>
      <c r="Z128" s="166">
        <v>0</v>
      </c>
      <c r="AA128" s="167">
        <f t="shared" si="8"/>
        <v>0</v>
      </c>
      <c r="AR128" s="13" t="s">
        <v>164</v>
      </c>
      <c r="AT128" s="13" t="s">
        <v>160</v>
      </c>
      <c r="AU128" s="13" t="s">
        <v>137</v>
      </c>
      <c r="AY128" s="13" t="s">
        <v>158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3" t="s">
        <v>137</v>
      </c>
      <c r="BK128" s="168">
        <f t="shared" si="14"/>
        <v>0</v>
      </c>
      <c r="BL128" s="13" t="s">
        <v>165</v>
      </c>
      <c r="BM128" s="13" t="s">
        <v>498</v>
      </c>
    </row>
    <row r="129" spans="2:65" s="1" customFormat="1" ht="31.5" customHeight="1">
      <c r="B129" s="30"/>
      <c r="C129" s="161" t="s">
        <v>499</v>
      </c>
      <c r="D129" s="161" t="s">
        <v>160</v>
      </c>
      <c r="E129" s="162" t="s">
        <v>500</v>
      </c>
      <c r="F129" s="241" t="s">
        <v>501</v>
      </c>
      <c r="G129" s="242"/>
      <c r="H129" s="242"/>
      <c r="I129" s="242"/>
      <c r="J129" s="163" t="s">
        <v>163</v>
      </c>
      <c r="K129" s="164">
        <v>3.06</v>
      </c>
      <c r="L129" s="243">
        <v>0</v>
      </c>
      <c r="M129" s="242"/>
      <c r="N129" s="244">
        <f t="shared" si="5"/>
        <v>0</v>
      </c>
      <c r="O129" s="238"/>
      <c r="P129" s="238"/>
      <c r="Q129" s="238"/>
      <c r="R129" s="32"/>
      <c r="T129" s="165" t="s">
        <v>18</v>
      </c>
      <c r="U129" s="39" t="s">
        <v>41</v>
      </c>
      <c r="V129" s="31"/>
      <c r="W129" s="166">
        <f t="shared" si="6"/>
        <v>0</v>
      </c>
      <c r="X129" s="166">
        <v>3.7599999999999999E-3</v>
      </c>
      <c r="Y129" s="166">
        <f t="shared" si="7"/>
        <v>1.15056E-2</v>
      </c>
      <c r="Z129" s="166">
        <v>0</v>
      </c>
      <c r="AA129" s="167">
        <f t="shared" si="8"/>
        <v>0</v>
      </c>
      <c r="AR129" s="13" t="s">
        <v>164</v>
      </c>
      <c r="AT129" s="13" t="s">
        <v>160</v>
      </c>
      <c r="AU129" s="13" t="s">
        <v>137</v>
      </c>
      <c r="AY129" s="13" t="s">
        <v>158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3" t="s">
        <v>137</v>
      </c>
      <c r="BK129" s="168">
        <f t="shared" si="14"/>
        <v>0</v>
      </c>
      <c r="BL129" s="13" t="s">
        <v>165</v>
      </c>
      <c r="BM129" s="13" t="s">
        <v>502</v>
      </c>
    </row>
    <row r="130" spans="2:65" s="1" customFormat="1" ht="31.5" customHeight="1">
      <c r="B130" s="30"/>
      <c r="C130" s="169" t="s">
        <v>220</v>
      </c>
      <c r="D130" s="169" t="s">
        <v>180</v>
      </c>
      <c r="E130" s="170" t="s">
        <v>190</v>
      </c>
      <c r="F130" s="237" t="s">
        <v>191</v>
      </c>
      <c r="G130" s="238"/>
      <c r="H130" s="238"/>
      <c r="I130" s="238"/>
      <c r="J130" s="171" t="s">
        <v>192</v>
      </c>
      <c r="K130" s="173">
        <v>0</v>
      </c>
      <c r="L130" s="239">
        <v>0</v>
      </c>
      <c r="M130" s="238"/>
      <c r="N130" s="240">
        <f t="shared" si="5"/>
        <v>0</v>
      </c>
      <c r="O130" s="238"/>
      <c r="P130" s="238"/>
      <c r="Q130" s="238"/>
      <c r="R130" s="32"/>
      <c r="T130" s="165" t="s">
        <v>18</v>
      </c>
      <c r="U130" s="39" t="s">
        <v>41</v>
      </c>
      <c r="V130" s="31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3" t="s">
        <v>183</v>
      </c>
      <c r="AT130" s="13" t="s">
        <v>180</v>
      </c>
      <c r="AU130" s="13" t="s">
        <v>137</v>
      </c>
      <c r="AY130" s="13" t="s">
        <v>158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3" t="s">
        <v>137</v>
      </c>
      <c r="BK130" s="168">
        <f t="shared" si="14"/>
        <v>0</v>
      </c>
      <c r="BL130" s="13" t="s">
        <v>183</v>
      </c>
      <c r="BM130" s="13" t="s">
        <v>503</v>
      </c>
    </row>
    <row r="131" spans="2:65" s="1" customFormat="1" ht="31.5" customHeight="1">
      <c r="B131" s="30"/>
      <c r="C131" s="169" t="s">
        <v>259</v>
      </c>
      <c r="D131" s="169" t="s">
        <v>180</v>
      </c>
      <c r="E131" s="170" t="s">
        <v>195</v>
      </c>
      <c r="F131" s="237" t="s">
        <v>196</v>
      </c>
      <c r="G131" s="238"/>
      <c r="H131" s="238"/>
      <c r="I131" s="238"/>
      <c r="J131" s="171" t="s">
        <v>192</v>
      </c>
      <c r="K131" s="173">
        <v>0</v>
      </c>
      <c r="L131" s="239">
        <v>0</v>
      </c>
      <c r="M131" s="238"/>
      <c r="N131" s="240">
        <f t="shared" si="5"/>
        <v>0</v>
      </c>
      <c r="O131" s="238"/>
      <c r="P131" s="238"/>
      <c r="Q131" s="238"/>
      <c r="R131" s="32"/>
      <c r="T131" s="165" t="s">
        <v>18</v>
      </c>
      <c r="U131" s="39" t="s">
        <v>41</v>
      </c>
      <c r="V131" s="31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3" t="s">
        <v>183</v>
      </c>
      <c r="AT131" s="13" t="s">
        <v>180</v>
      </c>
      <c r="AU131" s="13" t="s">
        <v>137</v>
      </c>
      <c r="AY131" s="13" t="s">
        <v>158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3" t="s">
        <v>137</v>
      </c>
      <c r="BK131" s="168">
        <f t="shared" si="14"/>
        <v>0</v>
      </c>
      <c r="BL131" s="13" t="s">
        <v>183</v>
      </c>
      <c r="BM131" s="13" t="s">
        <v>504</v>
      </c>
    </row>
    <row r="132" spans="2:65" s="9" customFormat="1" ht="29.85" customHeight="1">
      <c r="B132" s="150"/>
      <c r="C132" s="151"/>
      <c r="D132" s="160" t="s">
        <v>129</v>
      </c>
      <c r="E132" s="160"/>
      <c r="F132" s="160"/>
      <c r="G132" s="160"/>
      <c r="H132" s="160"/>
      <c r="I132" s="160"/>
      <c r="J132" s="160"/>
      <c r="K132" s="160"/>
      <c r="L132" s="160"/>
      <c r="M132" s="160"/>
      <c r="N132" s="235">
        <f>BK132</f>
        <v>0</v>
      </c>
      <c r="O132" s="236"/>
      <c r="P132" s="236"/>
      <c r="Q132" s="236"/>
      <c r="R132" s="153"/>
      <c r="T132" s="154"/>
      <c r="U132" s="151"/>
      <c r="V132" s="151"/>
      <c r="W132" s="155">
        <f>SUM(W133:W141)</f>
        <v>0</v>
      </c>
      <c r="X132" s="151"/>
      <c r="Y132" s="155">
        <f>SUM(Y133:Y141)</f>
        <v>0.21793999999999999</v>
      </c>
      <c r="Z132" s="151"/>
      <c r="AA132" s="156">
        <f>SUM(AA133:AA141)</f>
        <v>0</v>
      </c>
      <c r="AR132" s="157" t="s">
        <v>137</v>
      </c>
      <c r="AT132" s="158" t="s">
        <v>73</v>
      </c>
      <c r="AU132" s="158" t="s">
        <v>81</v>
      </c>
      <c r="AY132" s="157" t="s">
        <v>158</v>
      </c>
      <c r="BK132" s="159">
        <f>SUM(BK133:BK141)</f>
        <v>0</v>
      </c>
    </row>
    <row r="133" spans="2:65" s="1" customFormat="1" ht="31.5" customHeight="1">
      <c r="B133" s="30"/>
      <c r="C133" s="169" t="s">
        <v>303</v>
      </c>
      <c r="D133" s="169" t="s">
        <v>180</v>
      </c>
      <c r="E133" s="170" t="s">
        <v>505</v>
      </c>
      <c r="F133" s="237" t="s">
        <v>506</v>
      </c>
      <c r="G133" s="238"/>
      <c r="H133" s="238"/>
      <c r="I133" s="238"/>
      <c r="J133" s="171" t="s">
        <v>163</v>
      </c>
      <c r="K133" s="172">
        <v>5</v>
      </c>
      <c r="L133" s="239">
        <v>0</v>
      </c>
      <c r="M133" s="238"/>
      <c r="N133" s="240">
        <f t="shared" ref="N133:N141" si="15">ROUND(L133*K133,3)</f>
        <v>0</v>
      </c>
      <c r="O133" s="238"/>
      <c r="P133" s="238"/>
      <c r="Q133" s="238"/>
      <c r="R133" s="32"/>
      <c r="T133" s="165" t="s">
        <v>18</v>
      </c>
      <c r="U133" s="39" t="s">
        <v>41</v>
      </c>
      <c r="V133" s="31"/>
      <c r="W133" s="166">
        <f t="shared" ref="W133:W141" si="16">V133*K133</f>
        <v>0</v>
      </c>
      <c r="X133" s="166">
        <v>1.1199999999999999E-3</v>
      </c>
      <c r="Y133" s="166">
        <f t="shared" ref="Y133:Y141" si="17">X133*K133</f>
        <v>5.5999999999999991E-3</v>
      </c>
      <c r="Z133" s="166">
        <v>0</v>
      </c>
      <c r="AA133" s="167">
        <f t="shared" ref="AA133:AA141" si="18">Z133*K133</f>
        <v>0</v>
      </c>
      <c r="AR133" s="13" t="s">
        <v>183</v>
      </c>
      <c r="AT133" s="13" t="s">
        <v>180</v>
      </c>
      <c r="AU133" s="13" t="s">
        <v>137</v>
      </c>
      <c r="AY133" s="13" t="s">
        <v>158</v>
      </c>
      <c r="BE133" s="105">
        <f t="shared" ref="BE133:BE141" si="19">IF(U133="základná",N133,0)</f>
        <v>0</v>
      </c>
      <c r="BF133" s="105">
        <f t="shared" ref="BF133:BF141" si="20">IF(U133="znížená",N133,0)</f>
        <v>0</v>
      </c>
      <c r="BG133" s="105">
        <f t="shared" ref="BG133:BG141" si="21">IF(U133="zákl. prenesená",N133,0)</f>
        <v>0</v>
      </c>
      <c r="BH133" s="105">
        <f t="shared" ref="BH133:BH141" si="22">IF(U133="zníž. prenesená",N133,0)</f>
        <v>0</v>
      </c>
      <c r="BI133" s="105">
        <f t="shared" ref="BI133:BI141" si="23">IF(U133="nulová",N133,0)</f>
        <v>0</v>
      </c>
      <c r="BJ133" s="13" t="s">
        <v>137</v>
      </c>
      <c r="BK133" s="168">
        <f t="shared" ref="BK133:BK141" si="24">ROUND(L133*K133,3)</f>
        <v>0</v>
      </c>
      <c r="BL133" s="13" t="s">
        <v>183</v>
      </c>
      <c r="BM133" s="13" t="s">
        <v>507</v>
      </c>
    </row>
    <row r="134" spans="2:65" s="1" customFormat="1" ht="31.5" customHeight="1">
      <c r="B134" s="30"/>
      <c r="C134" s="169" t="s">
        <v>311</v>
      </c>
      <c r="D134" s="169" t="s">
        <v>180</v>
      </c>
      <c r="E134" s="170" t="s">
        <v>508</v>
      </c>
      <c r="F134" s="237" t="s">
        <v>509</v>
      </c>
      <c r="G134" s="238"/>
      <c r="H134" s="238"/>
      <c r="I134" s="238"/>
      <c r="J134" s="171" t="s">
        <v>163</v>
      </c>
      <c r="K134" s="172">
        <v>126</v>
      </c>
      <c r="L134" s="239">
        <v>0</v>
      </c>
      <c r="M134" s="238"/>
      <c r="N134" s="240">
        <f t="shared" si="15"/>
        <v>0</v>
      </c>
      <c r="O134" s="238"/>
      <c r="P134" s="238"/>
      <c r="Q134" s="238"/>
      <c r="R134" s="32"/>
      <c r="T134" s="165" t="s">
        <v>18</v>
      </c>
      <c r="U134" s="39" t="s">
        <v>41</v>
      </c>
      <c r="V134" s="31"/>
      <c r="W134" s="166">
        <f t="shared" si="16"/>
        <v>0</v>
      </c>
      <c r="X134" s="166">
        <v>1.3600000000000001E-3</v>
      </c>
      <c r="Y134" s="166">
        <f t="shared" si="17"/>
        <v>0.17136000000000001</v>
      </c>
      <c r="Z134" s="166">
        <v>0</v>
      </c>
      <c r="AA134" s="167">
        <f t="shared" si="18"/>
        <v>0</v>
      </c>
      <c r="AR134" s="13" t="s">
        <v>183</v>
      </c>
      <c r="AT134" s="13" t="s">
        <v>180</v>
      </c>
      <c r="AU134" s="13" t="s">
        <v>137</v>
      </c>
      <c r="AY134" s="13" t="s">
        <v>158</v>
      </c>
      <c r="BE134" s="105">
        <f t="shared" si="19"/>
        <v>0</v>
      </c>
      <c r="BF134" s="105">
        <f t="shared" si="20"/>
        <v>0</v>
      </c>
      <c r="BG134" s="105">
        <f t="shared" si="21"/>
        <v>0</v>
      </c>
      <c r="BH134" s="105">
        <f t="shared" si="22"/>
        <v>0</v>
      </c>
      <c r="BI134" s="105">
        <f t="shared" si="23"/>
        <v>0</v>
      </c>
      <c r="BJ134" s="13" t="s">
        <v>137</v>
      </c>
      <c r="BK134" s="168">
        <f t="shared" si="24"/>
        <v>0</v>
      </c>
      <c r="BL134" s="13" t="s">
        <v>183</v>
      </c>
      <c r="BM134" s="13" t="s">
        <v>510</v>
      </c>
    </row>
    <row r="135" spans="2:65" s="1" customFormat="1" ht="31.5" customHeight="1">
      <c r="B135" s="30"/>
      <c r="C135" s="169" t="s">
        <v>287</v>
      </c>
      <c r="D135" s="169" t="s">
        <v>180</v>
      </c>
      <c r="E135" s="170" t="s">
        <v>511</v>
      </c>
      <c r="F135" s="237" t="s">
        <v>512</v>
      </c>
      <c r="G135" s="238"/>
      <c r="H135" s="238"/>
      <c r="I135" s="238"/>
      <c r="J135" s="171" t="s">
        <v>163</v>
      </c>
      <c r="K135" s="172">
        <v>9</v>
      </c>
      <c r="L135" s="239">
        <v>0</v>
      </c>
      <c r="M135" s="238"/>
      <c r="N135" s="240">
        <f t="shared" si="15"/>
        <v>0</v>
      </c>
      <c r="O135" s="238"/>
      <c r="P135" s="238"/>
      <c r="Q135" s="238"/>
      <c r="R135" s="32"/>
      <c r="T135" s="165" t="s">
        <v>18</v>
      </c>
      <c r="U135" s="39" t="s">
        <v>41</v>
      </c>
      <c r="V135" s="31"/>
      <c r="W135" s="166">
        <f t="shared" si="16"/>
        <v>0</v>
      </c>
      <c r="X135" s="166">
        <v>1.48E-3</v>
      </c>
      <c r="Y135" s="166">
        <f t="shared" si="17"/>
        <v>1.332E-2</v>
      </c>
      <c r="Z135" s="166">
        <v>0</v>
      </c>
      <c r="AA135" s="167">
        <f t="shared" si="18"/>
        <v>0</v>
      </c>
      <c r="AR135" s="13" t="s">
        <v>183</v>
      </c>
      <c r="AT135" s="13" t="s">
        <v>180</v>
      </c>
      <c r="AU135" s="13" t="s">
        <v>137</v>
      </c>
      <c r="AY135" s="13" t="s">
        <v>158</v>
      </c>
      <c r="BE135" s="105">
        <f t="shared" si="19"/>
        <v>0</v>
      </c>
      <c r="BF135" s="105">
        <f t="shared" si="20"/>
        <v>0</v>
      </c>
      <c r="BG135" s="105">
        <f t="shared" si="21"/>
        <v>0</v>
      </c>
      <c r="BH135" s="105">
        <f t="shared" si="22"/>
        <v>0</v>
      </c>
      <c r="BI135" s="105">
        <f t="shared" si="23"/>
        <v>0</v>
      </c>
      <c r="BJ135" s="13" t="s">
        <v>137</v>
      </c>
      <c r="BK135" s="168">
        <f t="shared" si="24"/>
        <v>0</v>
      </c>
      <c r="BL135" s="13" t="s">
        <v>183</v>
      </c>
      <c r="BM135" s="13" t="s">
        <v>513</v>
      </c>
    </row>
    <row r="136" spans="2:65" s="1" customFormat="1" ht="31.5" customHeight="1">
      <c r="B136" s="30"/>
      <c r="C136" s="169" t="s">
        <v>295</v>
      </c>
      <c r="D136" s="169" t="s">
        <v>180</v>
      </c>
      <c r="E136" s="170" t="s">
        <v>514</v>
      </c>
      <c r="F136" s="237" t="s">
        <v>515</v>
      </c>
      <c r="G136" s="238"/>
      <c r="H136" s="238"/>
      <c r="I136" s="238"/>
      <c r="J136" s="171" t="s">
        <v>163</v>
      </c>
      <c r="K136" s="172">
        <v>5</v>
      </c>
      <c r="L136" s="239">
        <v>0</v>
      </c>
      <c r="M136" s="238"/>
      <c r="N136" s="240">
        <f t="shared" si="15"/>
        <v>0</v>
      </c>
      <c r="O136" s="238"/>
      <c r="P136" s="238"/>
      <c r="Q136" s="238"/>
      <c r="R136" s="32"/>
      <c r="T136" s="165" t="s">
        <v>18</v>
      </c>
      <c r="U136" s="39" t="s">
        <v>41</v>
      </c>
      <c r="V136" s="31"/>
      <c r="W136" s="166">
        <f t="shared" si="16"/>
        <v>0</v>
      </c>
      <c r="X136" s="166">
        <v>1.9300000000000001E-3</v>
      </c>
      <c r="Y136" s="166">
        <f t="shared" si="17"/>
        <v>9.6500000000000006E-3</v>
      </c>
      <c r="Z136" s="166">
        <v>0</v>
      </c>
      <c r="AA136" s="167">
        <f t="shared" si="18"/>
        <v>0</v>
      </c>
      <c r="AR136" s="13" t="s">
        <v>183</v>
      </c>
      <c r="AT136" s="13" t="s">
        <v>180</v>
      </c>
      <c r="AU136" s="13" t="s">
        <v>137</v>
      </c>
      <c r="AY136" s="13" t="s">
        <v>158</v>
      </c>
      <c r="BE136" s="105">
        <f t="shared" si="19"/>
        <v>0</v>
      </c>
      <c r="BF136" s="105">
        <f t="shared" si="20"/>
        <v>0</v>
      </c>
      <c r="BG136" s="105">
        <f t="shared" si="21"/>
        <v>0</v>
      </c>
      <c r="BH136" s="105">
        <f t="shared" si="22"/>
        <v>0</v>
      </c>
      <c r="BI136" s="105">
        <f t="shared" si="23"/>
        <v>0</v>
      </c>
      <c r="BJ136" s="13" t="s">
        <v>137</v>
      </c>
      <c r="BK136" s="168">
        <f t="shared" si="24"/>
        <v>0</v>
      </c>
      <c r="BL136" s="13" t="s">
        <v>183</v>
      </c>
      <c r="BM136" s="13" t="s">
        <v>516</v>
      </c>
    </row>
    <row r="137" spans="2:65" s="1" customFormat="1" ht="31.5" customHeight="1">
      <c r="B137" s="30"/>
      <c r="C137" s="169" t="s">
        <v>299</v>
      </c>
      <c r="D137" s="169" t="s">
        <v>180</v>
      </c>
      <c r="E137" s="170" t="s">
        <v>517</v>
      </c>
      <c r="F137" s="237" t="s">
        <v>518</v>
      </c>
      <c r="G137" s="238"/>
      <c r="H137" s="238"/>
      <c r="I137" s="238"/>
      <c r="J137" s="171" t="s">
        <v>163</v>
      </c>
      <c r="K137" s="172">
        <v>7</v>
      </c>
      <c r="L137" s="239">
        <v>0</v>
      </c>
      <c r="M137" s="238"/>
      <c r="N137" s="240">
        <f t="shared" si="15"/>
        <v>0</v>
      </c>
      <c r="O137" s="238"/>
      <c r="P137" s="238"/>
      <c r="Q137" s="238"/>
      <c r="R137" s="32"/>
      <c r="T137" s="165" t="s">
        <v>18</v>
      </c>
      <c r="U137" s="39" t="s">
        <v>41</v>
      </c>
      <c r="V137" s="31"/>
      <c r="W137" s="166">
        <f t="shared" si="16"/>
        <v>0</v>
      </c>
      <c r="X137" s="166">
        <v>1.65E-3</v>
      </c>
      <c r="Y137" s="166">
        <f t="shared" si="17"/>
        <v>1.155E-2</v>
      </c>
      <c r="Z137" s="166">
        <v>0</v>
      </c>
      <c r="AA137" s="167">
        <f t="shared" si="18"/>
        <v>0</v>
      </c>
      <c r="AR137" s="13" t="s">
        <v>183</v>
      </c>
      <c r="AT137" s="13" t="s">
        <v>180</v>
      </c>
      <c r="AU137" s="13" t="s">
        <v>137</v>
      </c>
      <c r="AY137" s="13" t="s">
        <v>158</v>
      </c>
      <c r="BE137" s="105">
        <f t="shared" si="19"/>
        <v>0</v>
      </c>
      <c r="BF137" s="105">
        <f t="shared" si="20"/>
        <v>0</v>
      </c>
      <c r="BG137" s="105">
        <f t="shared" si="21"/>
        <v>0</v>
      </c>
      <c r="BH137" s="105">
        <f t="shared" si="22"/>
        <v>0</v>
      </c>
      <c r="BI137" s="105">
        <f t="shared" si="23"/>
        <v>0</v>
      </c>
      <c r="BJ137" s="13" t="s">
        <v>137</v>
      </c>
      <c r="BK137" s="168">
        <f t="shared" si="24"/>
        <v>0</v>
      </c>
      <c r="BL137" s="13" t="s">
        <v>183</v>
      </c>
      <c r="BM137" s="13" t="s">
        <v>519</v>
      </c>
    </row>
    <row r="138" spans="2:65" s="1" customFormat="1" ht="31.5" customHeight="1">
      <c r="B138" s="30"/>
      <c r="C138" s="169" t="s">
        <v>239</v>
      </c>
      <c r="D138" s="169" t="s">
        <v>180</v>
      </c>
      <c r="E138" s="170" t="s">
        <v>520</v>
      </c>
      <c r="F138" s="237" t="s">
        <v>521</v>
      </c>
      <c r="G138" s="238"/>
      <c r="H138" s="238"/>
      <c r="I138" s="238"/>
      <c r="J138" s="171" t="s">
        <v>205</v>
      </c>
      <c r="K138" s="172">
        <v>2</v>
      </c>
      <c r="L138" s="239">
        <v>0</v>
      </c>
      <c r="M138" s="238"/>
      <c r="N138" s="240">
        <f t="shared" si="15"/>
        <v>0</v>
      </c>
      <c r="O138" s="238"/>
      <c r="P138" s="238"/>
      <c r="Q138" s="238"/>
      <c r="R138" s="32"/>
      <c r="T138" s="165" t="s">
        <v>18</v>
      </c>
      <c r="U138" s="39" t="s">
        <v>41</v>
      </c>
      <c r="V138" s="31"/>
      <c r="W138" s="166">
        <f t="shared" si="16"/>
        <v>0</v>
      </c>
      <c r="X138" s="166">
        <v>2.3000000000000001E-4</v>
      </c>
      <c r="Y138" s="166">
        <f t="shared" si="17"/>
        <v>4.6000000000000001E-4</v>
      </c>
      <c r="Z138" s="166">
        <v>0</v>
      </c>
      <c r="AA138" s="167">
        <f t="shared" si="18"/>
        <v>0</v>
      </c>
      <c r="AR138" s="13" t="s">
        <v>183</v>
      </c>
      <c r="AT138" s="13" t="s">
        <v>180</v>
      </c>
      <c r="AU138" s="13" t="s">
        <v>137</v>
      </c>
      <c r="AY138" s="13" t="s">
        <v>158</v>
      </c>
      <c r="BE138" s="105">
        <f t="shared" si="19"/>
        <v>0</v>
      </c>
      <c r="BF138" s="105">
        <f t="shared" si="20"/>
        <v>0</v>
      </c>
      <c r="BG138" s="105">
        <f t="shared" si="21"/>
        <v>0</v>
      </c>
      <c r="BH138" s="105">
        <f t="shared" si="22"/>
        <v>0</v>
      </c>
      <c r="BI138" s="105">
        <f t="shared" si="23"/>
        <v>0</v>
      </c>
      <c r="BJ138" s="13" t="s">
        <v>137</v>
      </c>
      <c r="BK138" s="168">
        <f t="shared" si="24"/>
        <v>0</v>
      </c>
      <c r="BL138" s="13" t="s">
        <v>183</v>
      </c>
      <c r="BM138" s="13" t="s">
        <v>522</v>
      </c>
    </row>
    <row r="139" spans="2:65" s="1" customFormat="1" ht="31.5" customHeight="1">
      <c r="B139" s="30"/>
      <c r="C139" s="169" t="s">
        <v>243</v>
      </c>
      <c r="D139" s="169" t="s">
        <v>180</v>
      </c>
      <c r="E139" s="170" t="s">
        <v>523</v>
      </c>
      <c r="F139" s="237" t="s">
        <v>524</v>
      </c>
      <c r="G139" s="238"/>
      <c r="H139" s="238"/>
      <c r="I139" s="238"/>
      <c r="J139" s="171" t="s">
        <v>205</v>
      </c>
      <c r="K139" s="172">
        <v>20</v>
      </c>
      <c r="L139" s="239">
        <v>0</v>
      </c>
      <c r="M139" s="238"/>
      <c r="N139" s="240">
        <f t="shared" si="15"/>
        <v>0</v>
      </c>
      <c r="O139" s="238"/>
      <c r="P139" s="238"/>
      <c r="Q139" s="238"/>
      <c r="R139" s="32"/>
      <c r="T139" s="165" t="s">
        <v>18</v>
      </c>
      <c r="U139" s="39" t="s">
        <v>41</v>
      </c>
      <c r="V139" s="31"/>
      <c r="W139" s="166">
        <f t="shared" si="16"/>
        <v>0</v>
      </c>
      <c r="X139" s="166">
        <v>2.9999999999999997E-4</v>
      </c>
      <c r="Y139" s="166">
        <f t="shared" si="17"/>
        <v>5.9999999999999993E-3</v>
      </c>
      <c r="Z139" s="166">
        <v>0</v>
      </c>
      <c r="AA139" s="167">
        <f t="shared" si="18"/>
        <v>0</v>
      </c>
      <c r="AR139" s="13" t="s">
        <v>183</v>
      </c>
      <c r="AT139" s="13" t="s">
        <v>180</v>
      </c>
      <c r="AU139" s="13" t="s">
        <v>137</v>
      </c>
      <c r="AY139" s="13" t="s">
        <v>158</v>
      </c>
      <c r="BE139" s="105">
        <f t="shared" si="19"/>
        <v>0</v>
      </c>
      <c r="BF139" s="105">
        <f t="shared" si="20"/>
        <v>0</v>
      </c>
      <c r="BG139" s="105">
        <f t="shared" si="21"/>
        <v>0</v>
      </c>
      <c r="BH139" s="105">
        <f t="shared" si="22"/>
        <v>0</v>
      </c>
      <c r="BI139" s="105">
        <f t="shared" si="23"/>
        <v>0</v>
      </c>
      <c r="BJ139" s="13" t="s">
        <v>137</v>
      </c>
      <c r="BK139" s="168">
        <f t="shared" si="24"/>
        <v>0</v>
      </c>
      <c r="BL139" s="13" t="s">
        <v>183</v>
      </c>
      <c r="BM139" s="13" t="s">
        <v>525</v>
      </c>
    </row>
    <row r="140" spans="2:65" s="1" customFormat="1" ht="31.5" customHeight="1">
      <c r="B140" s="30"/>
      <c r="C140" s="169" t="s">
        <v>263</v>
      </c>
      <c r="D140" s="169" t="s">
        <v>180</v>
      </c>
      <c r="E140" s="170" t="s">
        <v>276</v>
      </c>
      <c r="F140" s="237" t="s">
        <v>277</v>
      </c>
      <c r="G140" s="238"/>
      <c r="H140" s="238"/>
      <c r="I140" s="238"/>
      <c r="J140" s="171" t="s">
        <v>192</v>
      </c>
      <c r="K140" s="173">
        <v>0</v>
      </c>
      <c r="L140" s="239">
        <v>0</v>
      </c>
      <c r="M140" s="238"/>
      <c r="N140" s="240">
        <f t="shared" si="15"/>
        <v>0</v>
      </c>
      <c r="O140" s="238"/>
      <c r="P140" s="238"/>
      <c r="Q140" s="238"/>
      <c r="R140" s="32"/>
      <c r="T140" s="165" t="s">
        <v>18</v>
      </c>
      <c r="U140" s="39" t="s">
        <v>41</v>
      </c>
      <c r="V140" s="31"/>
      <c r="W140" s="166">
        <f t="shared" si="16"/>
        <v>0</v>
      </c>
      <c r="X140" s="166">
        <v>0</v>
      </c>
      <c r="Y140" s="166">
        <f t="shared" si="17"/>
        <v>0</v>
      </c>
      <c r="Z140" s="166">
        <v>0</v>
      </c>
      <c r="AA140" s="167">
        <f t="shared" si="18"/>
        <v>0</v>
      </c>
      <c r="AR140" s="13" t="s">
        <v>183</v>
      </c>
      <c r="AT140" s="13" t="s">
        <v>180</v>
      </c>
      <c r="AU140" s="13" t="s">
        <v>137</v>
      </c>
      <c r="AY140" s="13" t="s">
        <v>158</v>
      </c>
      <c r="BE140" s="105">
        <f t="shared" si="19"/>
        <v>0</v>
      </c>
      <c r="BF140" s="105">
        <f t="shared" si="20"/>
        <v>0</v>
      </c>
      <c r="BG140" s="105">
        <f t="shared" si="21"/>
        <v>0</v>
      </c>
      <c r="BH140" s="105">
        <f t="shared" si="22"/>
        <v>0</v>
      </c>
      <c r="BI140" s="105">
        <f t="shared" si="23"/>
        <v>0</v>
      </c>
      <c r="BJ140" s="13" t="s">
        <v>137</v>
      </c>
      <c r="BK140" s="168">
        <f t="shared" si="24"/>
        <v>0</v>
      </c>
      <c r="BL140" s="13" t="s">
        <v>183</v>
      </c>
      <c r="BM140" s="13" t="s">
        <v>526</v>
      </c>
    </row>
    <row r="141" spans="2:65" s="1" customFormat="1" ht="31.5" customHeight="1">
      <c r="B141" s="30"/>
      <c r="C141" s="169" t="s">
        <v>267</v>
      </c>
      <c r="D141" s="169" t="s">
        <v>180</v>
      </c>
      <c r="E141" s="170" t="s">
        <v>280</v>
      </c>
      <c r="F141" s="237" t="s">
        <v>281</v>
      </c>
      <c r="G141" s="238"/>
      <c r="H141" s="238"/>
      <c r="I141" s="238"/>
      <c r="J141" s="171" t="s">
        <v>192</v>
      </c>
      <c r="K141" s="173">
        <v>0</v>
      </c>
      <c r="L141" s="239">
        <v>0</v>
      </c>
      <c r="M141" s="238"/>
      <c r="N141" s="240">
        <f t="shared" si="15"/>
        <v>0</v>
      </c>
      <c r="O141" s="238"/>
      <c r="P141" s="238"/>
      <c r="Q141" s="238"/>
      <c r="R141" s="32"/>
      <c r="T141" s="165" t="s">
        <v>18</v>
      </c>
      <c r="U141" s="39" t="s">
        <v>41</v>
      </c>
      <c r="V141" s="31"/>
      <c r="W141" s="166">
        <f t="shared" si="16"/>
        <v>0</v>
      </c>
      <c r="X141" s="166">
        <v>0</v>
      </c>
      <c r="Y141" s="166">
        <f t="shared" si="17"/>
        <v>0</v>
      </c>
      <c r="Z141" s="166">
        <v>0</v>
      </c>
      <c r="AA141" s="167">
        <f t="shared" si="18"/>
        <v>0</v>
      </c>
      <c r="AR141" s="13" t="s">
        <v>183</v>
      </c>
      <c r="AT141" s="13" t="s">
        <v>180</v>
      </c>
      <c r="AU141" s="13" t="s">
        <v>137</v>
      </c>
      <c r="AY141" s="13" t="s">
        <v>158</v>
      </c>
      <c r="BE141" s="105">
        <f t="shared" si="19"/>
        <v>0</v>
      </c>
      <c r="BF141" s="105">
        <f t="shared" si="20"/>
        <v>0</v>
      </c>
      <c r="BG141" s="105">
        <f t="shared" si="21"/>
        <v>0</v>
      </c>
      <c r="BH141" s="105">
        <f t="shared" si="22"/>
        <v>0</v>
      </c>
      <c r="BI141" s="105">
        <f t="shared" si="23"/>
        <v>0</v>
      </c>
      <c r="BJ141" s="13" t="s">
        <v>137</v>
      </c>
      <c r="BK141" s="168">
        <f t="shared" si="24"/>
        <v>0</v>
      </c>
      <c r="BL141" s="13" t="s">
        <v>183</v>
      </c>
      <c r="BM141" s="13" t="s">
        <v>527</v>
      </c>
    </row>
    <row r="142" spans="2:65" s="9" customFormat="1" ht="29.85" customHeight="1">
      <c r="B142" s="150"/>
      <c r="C142" s="151"/>
      <c r="D142" s="160" t="s">
        <v>130</v>
      </c>
      <c r="E142" s="160"/>
      <c r="F142" s="160"/>
      <c r="G142" s="160"/>
      <c r="H142" s="160"/>
      <c r="I142" s="160"/>
      <c r="J142" s="160"/>
      <c r="K142" s="160"/>
      <c r="L142" s="160"/>
      <c r="M142" s="160"/>
      <c r="N142" s="235">
        <f>BK142</f>
        <v>0</v>
      </c>
      <c r="O142" s="236"/>
      <c r="P142" s="236"/>
      <c r="Q142" s="236"/>
      <c r="R142" s="153"/>
      <c r="T142" s="154"/>
      <c r="U142" s="151"/>
      <c r="V142" s="151"/>
      <c r="W142" s="155">
        <f>SUM(W143:W154)</f>
        <v>0</v>
      </c>
      <c r="X142" s="151"/>
      <c r="Y142" s="155">
        <f>SUM(Y143:Y154)</f>
        <v>1.1809999999999999E-2</v>
      </c>
      <c r="Z142" s="151"/>
      <c r="AA142" s="156">
        <f>SUM(AA143:AA154)</f>
        <v>0</v>
      </c>
      <c r="AR142" s="157" t="s">
        <v>137</v>
      </c>
      <c r="AT142" s="158" t="s">
        <v>73</v>
      </c>
      <c r="AU142" s="158" t="s">
        <v>81</v>
      </c>
      <c r="AY142" s="157" t="s">
        <v>158</v>
      </c>
      <c r="BK142" s="159">
        <f>SUM(BK143:BK154)</f>
        <v>0</v>
      </c>
    </row>
    <row r="143" spans="2:65" s="1" customFormat="1" ht="31.5" customHeight="1">
      <c r="B143" s="30"/>
      <c r="C143" s="169" t="s">
        <v>315</v>
      </c>
      <c r="D143" s="169" t="s">
        <v>180</v>
      </c>
      <c r="E143" s="170" t="s">
        <v>528</v>
      </c>
      <c r="F143" s="237" t="s">
        <v>529</v>
      </c>
      <c r="G143" s="238"/>
      <c r="H143" s="238"/>
      <c r="I143" s="238"/>
      <c r="J143" s="171" t="s">
        <v>205</v>
      </c>
      <c r="K143" s="172">
        <v>2</v>
      </c>
      <c r="L143" s="239">
        <v>0</v>
      </c>
      <c r="M143" s="238"/>
      <c r="N143" s="240">
        <f t="shared" ref="N143:N154" si="25">ROUND(L143*K143,3)</f>
        <v>0</v>
      </c>
      <c r="O143" s="238"/>
      <c r="P143" s="238"/>
      <c r="Q143" s="238"/>
      <c r="R143" s="32"/>
      <c r="T143" s="165" t="s">
        <v>18</v>
      </c>
      <c r="U143" s="39" t="s">
        <v>41</v>
      </c>
      <c r="V143" s="31"/>
      <c r="W143" s="166">
        <f t="shared" ref="W143:W154" si="26">V143*K143</f>
        <v>0</v>
      </c>
      <c r="X143" s="166">
        <v>1.6000000000000001E-4</v>
      </c>
      <c r="Y143" s="166">
        <f t="shared" ref="Y143:Y154" si="27">X143*K143</f>
        <v>3.2000000000000003E-4</v>
      </c>
      <c r="Z143" s="166">
        <v>0</v>
      </c>
      <c r="AA143" s="167">
        <f t="shared" ref="AA143:AA154" si="28">Z143*K143</f>
        <v>0</v>
      </c>
      <c r="AR143" s="13" t="s">
        <v>183</v>
      </c>
      <c r="AT143" s="13" t="s">
        <v>180</v>
      </c>
      <c r="AU143" s="13" t="s">
        <v>137</v>
      </c>
      <c r="AY143" s="13" t="s">
        <v>158</v>
      </c>
      <c r="BE143" s="105">
        <f t="shared" ref="BE143:BE154" si="29">IF(U143="základná",N143,0)</f>
        <v>0</v>
      </c>
      <c r="BF143" s="105">
        <f t="shared" ref="BF143:BF154" si="30">IF(U143="znížená",N143,0)</f>
        <v>0</v>
      </c>
      <c r="BG143" s="105">
        <f t="shared" ref="BG143:BG154" si="31">IF(U143="zákl. prenesená",N143,0)</f>
        <v>0</v>
      </c>
      <c r="BH143" s="105">
        <f t="shared" ref="BH143:BH154" si="32">IF(U143="zníž. prenesená",N143,0)</f>
        <v>0</v>
      </c>
      <c r="BI143" s="105">
        <f t="shared" ref="BI143:BI154" si="33">IF(U143="nulová",N143,0)</f>
        <v>0</v>
      </c>
      <c r="BJ143" s="13" t="s">
        <v>137</v>
      </c>
      <c r="BK143" s="168">
        <f t="shared" ref="BK143:BK154" si="34">ROUND(L143*K143,3)</f>
        <v>0</v>
      </c>
      <c r="BL143" s="13" t="s">
        <v>183</v>
      </c>
      <c r="BM143" s="13" t="s">
        <v>530</v>
      </c>
    </row>
    <row r="144" spans="2:65" s="1" customFormat="1" ht="31.5" customHeight="1">
      <c r="B144" s="30"/>
      <c r="C144" s="169" t="s">
        <v>319</v>
      </c>
      <c r="D144" s="169" t="s">
        <v>180</v>
      </c>
      <c r="E144" s="170" t="s">
        <v>531</v>
      </c>
      <c r="F144" s="237" t="s">
        <v>532</v>
      </c>
      <c r="G144" s="238"/>
      <c r="H144" s="238"/>
      <c r="I144" s="238"/>
      <c r="J144" s="171" t="s">
        <v>205</v>
      </c>
      <c r="K144" s="172">
        <v>3</v>
      </c>
      <c r="L144" s="239">
        <v>0</v>
      </c>
      <c r="M144" s="238"/>
      <c r="N144" s="240">
        <f t="shared" si="25"/>
        <v>0</v>
      </c>
      <c r="O144" s="238"/>
      <c r="P144" s="238"/>
      <c r="Q144" s="238"/>
      <c r="R144" s="32"/>
      <c r="T144" s="165" t="s">
        <v>18</v>
      </c>
      <c r="U144" s="39" t="s">
        <v>41</v>
      </c>
      <c r="V144" s="31"/>
      <c r="W144" s="166">
        <f t="shared" si="26"/>
        <v>0</v>
      </c>
      <c r="X144" s="166">
        <v>1.0000000000000001E-5</v>
      </c>
      <c r="Y144" s="166">
        <f t="shared" si="27"/>
        <v>3.0000000000000004E-5</v>
      </c>
      <c r="Z144" s="166">
        <v>0</v>
      </c>
      <c r="AA144" s="167">
        <f t="shared" si="28"/>
        <v>0</v>
      </c>
      <c r="AR144" s="13" t="s">
        <v>183</v>
      </c>
      <c r="AT144" s="13" t="s">
        <v>180</v>
      </c>
      <c r="AU144" s="13" t="s">
        <v>137</v>
      </c>
      <c r="AY144" s="13" t="s">
        <v>158</v>
      </c>
      <c r="BE144" s="105">
        <f t="shared" si="29"/>
        <v>0</v>
      </c>
      <c r="BF144" s="105">
        <f t="shared" si="30"/>
        <v>0</v>
      </c>
      <c r="BG144" s="105">
        <f t="shared" si="31"/>
        <v>0</v>
      </c>
      <c r="BH144" s="105">
        <f t="shared" si="32"/>
        <v>0</v>
      </c>
      <c r="BI144" s="105">
        <f t="shared" si="33"/>
        <v>0</v>
      </c>
      <c r="BJ144" s="13" t="s">
        <v>137</v>
      </c>
      <c r="BK144" s="168">
        <f t="shared" si="34"/>
        <v>0</v>
      </c>
      <c r="BL144" s="13" t="s">
        <v>183</v>
      </c>
      <c r="BM144" s="13" t="s">
        <v>533</v>
      </c>
    </row>
    <row r="145" spans="2:65" s="1" customFormat="1" ht="22.5" customHeight="1">
      <c r="B145" s="30"/>
      <c r="C145" s="161" t="s">
        <v>323</v>
      </c>
      <c r="D145" s="161" t="s">
        <v>160</v>
      </c>
      <c r="E145" s="162" t="s">
        <v>534</v>
      </c>
      <c r="F145" s="241" t="s">
        <v>535</v>
      </c>
      <c r="G145" s="242"/>
      <c r="H145" s="242"/>
      <c r="I145" s="242"/>
      <c r="J145" s="163" t="s">
        <v>205</v>
      </c>
      <c r="K145" s="164">
        <v>3</v>
      </c>
      <c r="L145" s="243">
        <v>0</v>
      </c>
      <c r="M145" s="242"/>
      <c r="N145" s="244">
        <f t="shared" si="25"/>
        <v>0</v>
      </c>
      <c r="O145" s="238"/>
      <c r="P145" s="238"/>
      <c r="Q145" s="238"/>
      <c r="R145" s="32"/>
      <c r="T145" s="165" t="s">
        <v>18</v>
      </c>
      <c r="U145" s="39" t="s">
        <v>41</v>
      </c>
      <c r="V145" s="31"/>
      <c r="W145" s="166">
        <f t="shared" si="26"/>
        <v>0</v>
      </c>
      <c r="X145" s="166">
        <v>2E-3</v>
      </c>
      <c r="Y145" s="166">
        <f t="shared" si="27"/>
        <v>6.0000000000000001E-3</v>
      </c>
      <c r="Z145" s="166">
        <v>0</v>
      </c>
      <c r="AA145" s="167">
        <f t="shared" si="28"/>
        <v>0</v>
      </c>
      <c r="AR145" s="13" t="s">
        <v>164</v>
      </c>
      <c r="AT145" s="13" t="s">
        <v>160</v>
      </c>
      <c r="AU145" s="13" t="s">
        <v>137</v>
      </c>
      <c r="AY145" s="13" t="s">
        <v>158</v>
      </c>
      <c r="BE145" s="105">
        <f t="shared" si="29"/>
        <v>0</v>
      </c>
      <c r="BF145" s="105">
        <f t="shared" si="30"/>
        <v>0</v>
      </c>
      <c r="BG145" s="105">
        <f t="shared" si="31"/>
        <v>0</v>
      </c>
      <c r="BH145" s="105">
        <f t="shared" si="32"/>
        <v>0</v>
      </c>
      <c r="BI145" s="105">
        <f t="shared" si="33"/>
        <v>0</v>
      </c>
      <c r="BJ145" s="13" t="s">
        <v>137</v>
      </c>
      <c r="BK145" s="168">
        <f t="shared" si="34"/>
        <v>0</v>
      </c>
      <c r="BL145" s="13" t="s">
        <v>165</v>
      </c>
      <c r="BM145" s="13" t="s">
        <v>536</v>
      </c>
    </row>
    <row r="146" spans="2:65" s="1" customFormat="1" ht="31.5" customHeight="1">
      <c r="B146" s="30"/>
      <c r="C146" s="169" t="s">
        <v>373</v>
      </c>
      <c r="D146" s="169" t="s">
        <v>180</v>
      </c>
      <c r="E146" s="170" t="s">
        <v>412</v>
      </c>
      <c r="F146" s="237" t="s">
        <v>537</v>
      </c>
      <c r="G146" s="238"/>
      <c r="H146" s="238"/>
      <c r="I146" s="238"/>
      <c r="J146" s="171" t="s">
        <v>205</v>
      </c>
      <c r="K146" s="172">
        <v>1</v>
      </c>
      <c r="L146" s="239">
        <v>0</v>
      </c>
      <c r="M146" s="238"/>
      <c r="N146" s="240">
        <f t="shared" si="25"/>
        <v>0</v>
      </c>
      <c r="O146" s="238"/>
      <c r="P146" s="238"/>
      <c r="Q146" s="238"/>
      <c r="R146" s="32"/>
      <c r="T146" s="165" t="s">
        <v>18</v>
      </c>
      <c r="U146" s="39" t="s">
        <v>41</v>
      </c>
      <c r="V146" s="31"/>
      <c r="W146" s="166">
        <f t="shared" si="26"/>
        <v>0</v>
      </c>
      <c r="X146" s="166">
        <v>2.0000000000000002E-5</v>
      </c>
      <c r="Y146" s="166">
        <f t="shared" si="27"/>
        <v>2.0000000000000002E-5</v>
      </c>
      <c r="Z146" s="166">
        <v>0</v>
      </c>
      <c r="AA146" s="167">
        <f t="shared" si="28"/>
        <v>0</v>
      </c>
      <c r="AR146" s="13" t="s">
        <v>183</v>
      </c>
      <c r="AT146" s="13" t="s">
        <v>180</v>
      </c>
      <c r="AU146" s="13" t="s">
        <v>137</v>
      </c>
      <c r="AY146" s="13" t="s">
        <v>158</v>
      </c>
      <c r="BE146" s="105">
        <f t="shared" si="29"/>
        <v>0</v>
      </c>
      <c r="BF146" s="105">
        <f t="shared" si="30"/>
        <v>0</v>
      </c>
      <c r="BG146" s="105">
        <f t="shared" si="31"/>
        <v>0</v>
      </c>
      <c r="BH146" s="105">
        <f t="shared" si="32"/>
        <v>0</v>
      </c>
      <c r="BI146" s="105">
        <f t="shared" si="33"/>
        <v>0</v>
      </c>
      <c r="BJ146" s="13" t="s">
        <v>137</v>
      </c>
      <c r="BK146" s="168">
        <f t="shared" si="34"/>
        <v>0</v>
      </c>
      <c r="BL146" s="13" t="s">
        <v>183</v>
      </c>
      <c r="BM146" s="13" t="s">
        <v>538</v>
      </c>
    </row>
    <row r="147" spans="2:65" s="1" customFormat="1" ht="22.5" customHeight="1">
      <c r="B147" s="30"/>
      <c r="C147" s="161" t="s">
        <v>8</v>
      </c>
      <c r="D147" s="161" t="s">
        <v>160</v>
      </c>
      <c r="E147" s="162" t="s">
        <v>415</v>
      </c>
      <c r="F147" s="241" t="s">
        <v>416</v>
      </c>
      <c r="G147" s="242"/>
      <c r="H147" s="242"/>
      <c r="I147" s="242"/>
      <c r="J147" s="163" t="s">
        <v>205</v>
      </c>
      <c r="K147" s="164">
        <v>1</v>
      </c>
      <c r="L147" s="243">
        <v>0</v>
      </c>
      <c r="M147" s="242"/>
      <c r="N147" s="244">
        <f t="shared" si="25"/>
        <v>0</v>
      </c>
      <c r="O147" s="238"/>
      <c r="P147" s="238"/>
      <c r="Q147" s="238"/>
      <c r="R147" s="32"/>
      <c r="T147" s="165" t="s">
        <v>18</v>
      </c>
      <c r="U147" s="39" t="s">
        <v>41</v>
      </c>
      <c r="V147" s="31"/>
      <c r="W147" s="166">
        <f t="shared" si="26"/>
        <v>0</v>
      </c>
      <c r="X147" s="166">
        <v>2.0000000000000001E-4</v>
      </c>
      <c r="Y147" s="166">
        <f t="shared" si="27"/>
        <v>2.0000000000000001E-4</v>
      </c>
      <c r="Z147" s="166">
        <v>0</v>
      </c>
      <c r="AA147" s="167">
        <f t="shared" si="28"/>
        <v>0</v>
      </c>
      <c r="AR147" s="13" t="s">
        <v>164</v>
      </c>
      <c r="AT147" s="13" t="s">
        <v>160</v>
      </c>
      <c r="AU147" s="13" t="s">
        <v>137</v>
      </c>
      <c r="AY147" s="13" t="s">
        <v>158</v>
      </c>
      <c r="BE147" s="105">
        <f t="shared" si="29"/>
        <v>0</v>
      </c>
      <c r="BF147" s="105">
        <f t="shared" si="30"/>
        <v>0</v>
      </c>
      <c r="BG147" s="105">
        <f t="shared" si="31"/>
        <v>0</v>
      </c>
      <c r="BH147" s="105">
        <f t="shared" si="32"/>
        <v>0</v>
      </c>
      <c r="BI147" s="105">
        <f t="shared" si="33"/>
        <v>0</v>
      </c>
      <c r="BJ147" s="13" t="s">
        <v>137</v>
      </c>
      <c r="BK147" s="168">
        <f t="shared" si="34"/>
        <v>0</v>
      </c>
      <c r="BL147" s="13" t="s">
        <v>165</v>
      </c>
      <c r="BM147" s="13" t="s">
        <v>539</v>
      </c>
    </row>
    <row r="148" spans="2:65" s="1" customFormat="1" ht="31.5" customHeight="1">
      <c r="B148" s="30"/>
      <c r="C148" s="169" t="s">
        <v>137</v>
      </c>
      <c r="D148" s="169" t="s">
        <v>180</v>
      </c>
      <c r="E148" s="170" t="s">
        <v>418</v>
      </c>
      <c r="F148" s="237" t="s">
        <v>419</v>
      </c>
      <c r="G148" s="238"/>
      <c r="H148" s="238"/>
      <c r="I148" s="238"/>
      <c r="J148" s="171" t="s">
        <v>205</v>
      </c>
      <c r="K148" s="172">
        <v>10</v>
      </c>
      <c r="L148" s="239">
        <v>0</v>
      </c>
      <c r="M148" s="238"/>
      <c r="N148" s="240">
        <f t="shared" si="25"/>
        <v>0</v>
      </c>
      <c r="O148" s="238"/>
      <c r="P148" s="238"/>
      <c r="Q148" s="238"/>
      <c r="R148" s="32"/>
      <c r="T148" s="165" t="s">
        <v>18</v>
      </c>
      <c r="U148" s="39" t="s">
        <v>41</v>
      </c>
      <c r="V148" s="31"/>
      <c r="W148" s="166">
        <f t="shared" si="26"/>
        <v>0</v>
      </c>
      <c r="X148" s="166">
        <v>2.0000000000000002E-5</v>
      </c>
      <c r="Y148" s="166">
        <f t="shared" si="27"/>
        <v>2.0000000000000001E-4</v>
      </c>
      <c r="Z148" s="166">
        <v>0</v>
      </c>
      <c r="AA148" s="167">
        <f t="shared" si="28"/>
        <v>0</v>
      </c>
      <c r="AR148" s="13" t="s">
        <v>183</v>
      </c>
      <c r="AT148" s="13" t="s">
        <v>180</v>
      </c>
      <c r="AU148" s="13" t="s">
        <v>137</v>
      </c>
      <c r="AY148" s="13" t="s">
        <v>158</v>
      </c>
      <c r="BE148" s="105">
        <f t="shared" si="29"/>
        <v>0</v>
      </c>
      <c r="BF148" s="105">
        <f t="shared" si="30"/>
        <v>0</v>
      </c>
      <c r="BG148" s="105">
        <f t="shared" si="31"/>
        <v>0</v>
      </c>
      <c r="BH148" s="105">
        <f t="shared" si="32"/>
        <v>0</v>
      </c>
      <c r="BI148" s="105">
        <f t="shared" si="33"/>
        <v>0</v>
      </c>
      <c r="BJ148" s="13" t="s">
        <v>137</v>
      </c>
      <c r="BK148" s="168">
        <f t="shared" si="34"/>
        <v>0</v>
      </c>
      <c r="BL148" s="13" t="s">
        <v>183</v>
      </c>
      <c r="BM148" s="13" t="s">
        <v>420</v>
      </c>
    </row>
    <row r="149" spans="2:65" s="1" customFormat="1" ht="22.5" customHeight="1">
      <c r="B149" s="30"/>
      <c r="C149" s="161" t="s">
        <v>349</v>
      </c>
      <c r="D149" s="161" t="s">
        <v>160</v>
      </c>
      <c r="E149" s="162" t="s">
        <v>421</v>
      </c>
      <c r="F149" s="241" t="s">
        <v>422</v>
      </c>
      <c r="G149" s="242"/>
      <c r="H149" s="242"/>
      <c r="I149" s="242"/>
      <c r="J149" s="163" t="s">
        <v>205</v>
      </c>
      <c r="K149" s="164">
        <v>10</v>
      </c>
      <c r="L149" s="243">
        <v>0</v>
      </c>
      <c r="M149" s="242"/>
      <c r="N149" s="244">
        <f t="shared" si="25"/>
        <v>0</v>
      </c>
      <c r="O149" s="238"/>
      <c r="P149" s="238"/>
      <c r="Q149" s="238"/>
      <c r="R149" s="32"/>
      <c r="T149" s="165" t="s">
        <v>18</v>
      </c>
      <c r="U149" s="39" t="s">
        <v>41</v>
      </c>
      <c r="V149" s="31"/>
      <c r="W149" s="166">
        <f t="shared" si="26"/>
        <v>0</v>
      </c>
      <c r="X149" s="166">
        <v>2.0000000000000001E-4</v>
      </c>
      <c r="Y149" s="166">
        <f t="shared" si="27"/>
        <v>2E-3</v>
      </c>
      <c r="Z149" s="166">
        <v>0</v>
      </c>
      <c r="AA149" s="167">
        <f t="shared" si="28"/>
        <v>0</v>
      </c>
      <c r="AR149" s="13" t="s">
        <v>164</v>
      </c>
      <c r="AT149" s="13" t="s">
        <v>160</v>
      </c>
      <c r="AU149" s="13" t="s">
        <v>137</v>
      </c>
      <c r="AY149" s="13" t="s">
        <v>158</v>
      </c>
      <c r="BE149" s="105">
        <f t="shared" si="29"/>
        <v>0</v>
      </c>
      <c r="BF149" s="105">
        <f t="shared" si="30"/>
        <v>0</v>
      </c>
      <c r="BG149" s="105">
        <f t="shared" si="31"/>
        <v>0</v>
      </c>
      <c r="BH149" s="105">
        <f t="shared" si="32"/>
        <v>0</v>
      </c>
      <c r="BI149" s="105">
        <f t="shared" si="33"/>
        <v>0</v>
      </c>
      <c r="BJ149" s="13" t="s">
        <v>137</v>
      </c>
      <c r="BK149" s="168">
        <f t="shared" si="34"/>
        <v>0</v>
      </c>
      <c r="BL149" s="13" t="s">
        <v>165</v>
      </c>
      <c r="BM149" s="13" t="s">
        <v>423</v>
      </c>
    </row>
    <row r="150" spans="2:65" s="1" customFormat="1" ht="22.5" customHeight="1">
      <c r="B150" s="30"/>
      <c r="C150" s="161" t="s">
        <v>164</v>
      </c>
      <c r="D150" s="161" t="s">
        <v>160</v>
      </c>
      <c r="E150" s="162" t="s">
        <v>430</v>
      </c>
      <c r="F150" s="241" t="s">
        <v>431</v>
      </c>
      <c r="G150" s="242"/>
      <c r="H150" s="242"/>
      <c r="I150" s="242"/>
      <c r="J150" s="163" t="s">
        <v>205</v>
      </c>
      <c r="K150" s="164">
        <v>11</v>
      </c>
      <c r="L150" s="243">
        <v>0</v>
      </c>
      <c r="M150" s="242"/>
      <c r="N150" s="244">
        <f t="shared" si="25"/>
        <v>0</v>
      </c>
      <c r="O150" s="238"/>
      <c r="P150" s="238"/>
      <c r="Q150" s="238"/>
      <c r="R150" s="32"/>
      <c r="T150" s="165" t="s">
        <v>18</v>
      </c>
      <c r="U150" s="39" t="s">
        <v>41</v>
      </c>
      <c r="V150" s="31"/>
      <c r="W150" s="166">
        <f t="shared" si="26"/>
        <v>0</v>
      </c>
      <c r="X150" s="166">
        <v>1E-4</v>
      </c>
      <c r="Y150" s="166">
        <f t="shared" si="27"/>
        <v>1.1000000000000001E-3</v>
      </c>
      <c r="Z150" s="166">
        <v>0</v>
      </c>
      <c r="AA150" s="167">
        <f t="shared" si="28"/>
        <v>0</v>
      </c>
      <c r="AR150" s="13" t="s">
        <v>164</v>
      </c>
      <c r="AT150" s="13" t="s">
        <v>160</v>
      </c>
      <c r="AU150" s="13" t="s">
        <v>137</v>
      </c>
      <c r="AY150" s="13" t="s">
        <v>158</v>
      </c>
      <c r="BE150" s="105">
        <f t="shared" si="29"/>
        <v>0</v>
      </c>
      <c r="BF150" s="105">
        <f t="shared" si="30"/>
        <v>0</v>
      </c>
      <c r="BG150" s="105">
        <f t="shared" si="31"/>
        <v>0</v>
      </c>
      <c r="BH150" s="105">
        <f t="shared" si="32"/>
        <v>0</v>
      </c>
      <c r="BI150" s="105">
        <f t="shared" si="33"/>
        <v>0</v>
      </c>
      <c r="BJ150" s="13" t="s">
        <v>137</v>
      </c>
      <c r="BK150" s="168">
        <f t="shared" si="34"/>
        <v>0</v>
      </c>
      <c r="BL150" s="13" t="s">
        <v>165</v>
      </c>
      <c r="BM150" s="13" t="s">
        <v>432</v>
      </c>
    </row>
    <row r="151" spans="2:65" s="1" customFormat="1" ht="22.5" customHeight="1">
      <c r="B151" s="30"/>
      <c r="C151" s="169" t="s">
        <v>342</v>
      </c>
      <c r="D151" s="169" t="s">
        <v>180</v>
      </c>
      <c r="E151" s="170" t="s">
        <v>540</v>
      </c>
      <c r="F151" s="237" t="s">
        <v>541</v>
      </c>
      <c r="G151" s="238"/>
      <c r="H151" s="238"/>
      <c r="I151" s="238"/>
      <c r="J151" s="171" t="s">
        <v>205</v>
      </c>
      <c r="K151" s="172">
        <v>1</v>
      </c>
      <c r="L151" s="239">
        <v>0</v>
      </c>
      <c r="M151" s="238"/>
      <c r="N151" s="240">
        <f t="shared" si="25"/>
        <v>0</v>
      </c>
      <c r="O151" s="238"/>
      <c r="P151" s="238"/>
      <c r="Q151" s="238"/>
      <c r="R151" s="32"/>
      <c r="T151" s="165" t="s">
        <v>18</v>
      </c>
      <c r="U151" s="39" t="s">
        <v>41</v>
      </c>
      <c r="V151" s="31"/>
      <c r="W151" s="166">
        <f t="shared" si="26"/>
        <v>0</v>
      </c>
      <c r="X151" s="166">
        <v>1.3999999999999999E-4</v>
      </c>
      <c r="Y151" s="166">
        <f t="shared" si="27"/>
        <v>1.3999999999999999E-4</v>
      </c>
      <c r="Z151" s="166">
        <v>0</v>
      </c>
      <c r="AA151" s="167">
        <f t="shared" si="28"/>
        <v>0</v>
      </c>
      <c r="AR151" s="13" t="s">
        <v>183</v>
      </c>
      <c r="AT151" s="13" t="s">
        <v>180</v>
      </c>
      <c r="AU151" s="13" t="s">
        <v>137</v>
      </c>
      <c r="AY151" s="13" t="s">
        <v>158</v>
      </c>
      <c r="BE151" s="105">
        <f t="shared" si="29"/>
        <v>0</v>
      </c>
      <c r="BF151" s="105">
        <f t="shared" si="30"/>
        <v>0</v>
      </c>
      <c r="BG151" s="105">
        <f t="shared" si="31"/>
        <v>0</v>
      </c>
      <c r="BH151" s="105">
        <f t="shared" si="32"/>
        <v>0</v>
      </c>
      <c r="BI151" s="105">
        <f t="shared" si="33"/>
        <v>0</v>
      </c>
      <c r="BJ151" s="13" t="s">
        <v>137</v>
      </c>
      <c r="BK151" s="168">
        <f t="shared" si="34"/>
        <v>0</v>
      </c>
      <c r="BL151" s="13" t="s">
        <v>183</v>
      </c>
      <c r="BM151" s="13" t="s">
        <v>542</v>
      </c>
    </row>
    <row r="152" spans="2:65" s="1" customFormat="1" ht="22.5" customHeight="1">
      <c r="B152" s="30"/>
      <c r="C152" s="169" t="s">
        <v>183</v>
      </c>
      <c r="D152" s="169" t="s">
        <v>180</v>
      </c>
      <c r="E152" s="170" t="s">
        <v>463</v>
      </c>
      <c r="F152" s="237" t="s">
        <v>464</v>
      </c>
      <c r="G152" s="238"/>
      <c r="H152" s="238"/>
      <c r="I152" s="238"/>
      <c r="J152" s="171" t="s">
        <v>205</v>
      </c>
      <c r="K152" s="172">
        <v>10</v>
      </c>
      <c r="L152" s="239">
        <v>0</v>
      </c>
      <c r="M152" s="238"/>
      <c r="N152" s="240">
        <f t="shared" si="25"/>
        <v>0</v>
      </c>
      <c r="O152" s="238"/>
      <c r="P152" s="238"/>
      <c r="Q152" s="238"/>
      <c r="R152" s="32"/>
      <c r="T152" s="165" t="s">
        <v>18</v>
      </c>
      <c r="U152" s="39" t="s">
        <v>41</v>
      </c>
      <c r="V152" s="31"/>
      <c r="W152" s="166">
        <f t="shared" si="26"/>
        <v>0</v>
      </c>
      <c r="X152" s="166">
        <v>1.8000000000000001E-4</v>
      </c>
      <c r="Y152" s="166">
        <f t="shared" si="27"/>
        <v>1.8000000000000002E-3</v>
      </c>
      <c r="Z152" s="166">
        <v>0</v>
      </c>
      <c r="AA152" s="167">
        <f t="shared" si="28"/>
        <v>0</v>
      </c>
      <c r="AR152" s="13" t="s">
        <v>183</v>
      </c>
      <c r="AT152" s="13" t="s">
        <v>180</v>
      </c>
      <c r="AU152" s="13" t="s">
        <v>137</v>
      </c>
      <c r="AY152" s="13" t="s">
        <v>158</v>
      </c>
      <c r="BE152" s="105">
        <f t="shared" si="29"/>
        <v>0</v>
      </c>
      <c r="BF152" s="105">
        <f t="shared" si="30"/>
        <v>0</v>
      </c>
      <c r="BG152" s="105">
        <f t="shared" si="31"/>
        <v>0</v>
      </c>
      <c r="BH152" s="105">
        <f t="shared" si="32"/>
        <v>0</v>
      </c>
      <c r="BI152" s="105">
        <f t="shared" si="33"/>
        <v>0</v>
      </c>
      <c r="BJ152" s="13" t="s">
        <v>137</v>
      </c>
      <c r="BK152" s="168">
        <f t="shared" si="34"/>
        <v>0</v>
      </c>
      <c r="BL152" s="13" t="s">
        <v>183</v>
      </c>
      <c r="BM152" s="13" t="s">
        <v>465</v>
      </c>
    </row>
    <row r="153" spans="2:65" s="1" customFormat="1" ht="31.5" customHeight="1">
      <c r="B153" s="30"/>
      <c r="C153" s="169" t="s">
        <v>271</v>
      </c>
      <c r="D153" s="169" t="s">
        <v>180</v>
      </c>
      <c r="E153" s="170" t="s">
        <v>385</v>
      </c>
      <c r="F153" s="237" t="s">
        <v>386</v>
      </c>
      <c r="G153" s="238"/>
      <c r="H153" s="238"/>
      <c r="I153" s="238"/>
      <c r="J153" s="171" t="s">
        <v>192</v>
      </c>
      <c r="K153" s="173">
        <v>0</v>
      </c>
      <c r="L153" s="239">
        <v>0</v>
      </c>
      <c r="M153" s="238"/>
      <c r="N153" s="240">
        <f t="shared" si="25"/>
        <v>0</v>
      </c>
      <c r="O153" s="238"/>
      <c r="P153" s="238"/>
      <c r="Q153" s="238"/>
      <c r="R153" s="32"/>
      <c r="T153" s="165" t="s">
        <v>18</v>
      </c>
      <c r="U153" s="39" t="s">
        <v>41</v>
      </c>
      <c r="V153" s="31"/>
      <c r="W153" s="166">
        <f t="shared" si="26"/>
        <v>0</v>
      </c>
      <c r="X153" s="166">
        <v>0</v>
      </c>
      <c r="Y153" s="166">
        <f t="shared" si="27"/>
        <v>0</v>
      </c>
      <c r="Z153" s="166">
        <v>0</v>
      </c>
      <c r="AA153" s="167">
        <f t="shared" si="28"/>
        <v>0</v>
      </c>
      <c r="AR153" s="13" t="s">
        <v>183</v>
      </c>
      <c r="AT153" s="13" t="s">
        <v>180</v>
      </c>
      <c r="AU153" s="13" t="s">
        <v>137</v>
      </c>
      <c r="AY153" s="13" t="s">
        <v>158</v>
      </c>
      <c r="BE153" s="105">
        <f t="shared" si="29"/>
        <v>0</v>
      </c>
      <c r="BF153" s="105">
        <f t="shared" si="30"/>
        <v>0</v>
      </c>
      <c r="BG153" s="105">
        <f t="shared" si="31"/>
        <v>0</v>
      </c>
      <c r="BH153" s="105">
        <f t="shared" si="32"/>
        <v>0</v>
      </c>
      <c r="BI153" s="105">
        <f t="shared" si="33"/>
        <v>0</v>
      </c>
      <c r="BJ153" s="13" t="s">
        <v>137</v>
      </c>
      <c r="BK153" s="168">
        <f t="shared" si="34"/>
        <v>0</v>
      </c>
      <c r="BL153" s="13" t="s">
        <v>183</v>
      </c>
      <c r="BM153" s="13" t="s">
        <v>543</v>
      </c>
    </row>
    <row r="154" spans="2:65" s="1" customFormat="1" ht="31.5" customHeight="1">
      <c r="B154" s="30"/>
      <c r="C154" s="169" t="s">
        <v>392</v>
      </c>
      <c r="D154" s="169" t="s">
        <v>180</v>
      </c>
      <c r="E154" s="170" t="s">
        <v>389</v>
      </c>
      <c r="F154" s="237" t="s">
        <v>390</v>
      </c>
      <c r="G154" s="238"/>
      <c r="H154" s="238"/>
      <c r="I154" s="238"/>
      <c r="J154" s="171" t="s">
        <v>192</v>
      </c>
      <c r="K154" s="173">
        <v>0</v>
      </c>
      <c r="L154" s="239">
        <v>0</v>
      </c>
      <c r="M154" s="238"/>
      <c r="N154" s="240">
        <f t="shared" si="25"/>
        <v>0</v>
      </c>
      <c r="O154" s="238"/>
      <c r="P154" s="238"/>
      <c r="Q154" s="238"/>
      <c r="R154" s="32"/>
      <c r="T154" s="165" t="s">
        <v>18</v>
      </c>
      <c r="U154" s="39" t="s">
        <v>41</v>
      </c>
      <c r="V154" s="31"/>
      <c r="W154" s="166">
        <f t="shared" si="26"/>
        <v>0</v>
      </c>
      <c r="X154" s="166">
        <v>0</v>
      </c>
      <c r="Y154" s="166">
        <f t="shared" si="27"/>
        <v>0</v>
      </c>
      <c r="Z154" s="166">
        <v>0</v>
      </c>
      <c r="AA154" s="167">
        <f t="shared" si="28"/>
        <v>0</v>
      </c>
      <c r="AR154" s="13" t="s">
        <v>183</v>
      </c>
      <c r="AT154" s="13" t="s">
        <v>180</v>
      </c>
      <c r="AU154" s="13" t="s">
        <v>137</v>
      </c>
      <c r="AY154" s="13" t="s">
        <v>158</v>
      </c>
      <c r="BE154" s="105">
        <f t="shared" si="29"/>
        <v>0</v>
      </c>
      <c r="BF154" s="105">
        <f t="shared" si="30"/>
        <v>0</v>
      </c>
      <c r="BG154" s="105">
        <f t="shared" si="31"/>
        <v>0</v>
      </c>
      <c r="BH154" s="105">
        <f t="shared" si="32"/>
        <v>0</v>
      </c>
      <c r="BI154" s="105">
        <f t="shared" si="33"/>
        <v>0</v>
      </c>
      <c r="BJ154" s="13" t="s">
        <v>137</v>
      </c>
      <c r="BK154" s="168">
        <f t="shared" si="34"/>
        <v>0</v>
      </c>
      <c r="BL154" s="13" t="s">
        <v>183</v>
      </c>
      <c r="BM154" s="13" t="s">
        <v>544</v>
      </c>
    </row>
    <row r="155" spans="2:65" s="9" customFormat="1" ht="37.35" customHeight="1">
      <c r="B155" s="150"/>
      <c r="C155" s="151"/>
      <c r="D155" s="152" t="s">
        <v>132</v>
      </c>
      <c r="E155" s="152"/>
      <c r="F155" s="152"/>
      <c r="G155" s="152"/>
      <c r="H155" s="152"/>
      <c r="I155" s="152"/>
      <c r="J155" s="152"/>
      <c r="K155" s="152"/>
      <c r="L155" s="152"/>
      <c r="M155" s="152"/>
      <c r="N155" s="245">
        <f>BK155</f>
        <v>0</v>
      </c>
      <c r="O155" s="246"/>
      <c r="P155" s="246"/>
      <c r="Q155" s="246"/>
      <c r="R155" s="153"/>
      <c r="T155" s="154"/>
      <c r="U155" s="151"/>
      <c r="V155" s="151"/>
      <c r="W155" s="155">
        <f>W156</f>
        <v>0</v>
      </c>
      <c r="X155" s="151"/>
      <c r="Y155" s="155">
        <f>Y156</f>
        <v>0</v>
      </c>
      <c r="Z155" s="151"/>
      <c r="AA155" s="156">
        <f>AA156</f>
        <v>0</v>
      </c>
      <c r="AR155" s="157" t="s">
        <v>165</v>
      </c>
      <c r="AT155" s="158" t="s">
        <v>73</v>
      </c>
      <c r="AU155" s="158" t="s">
        <v>74</v>
      </c>
      <c r="AY155" s="157" t="s">
        <v>158</v>
      </c>
      <c r="BK155" s="159">
        <f>BK156</f>
        <v>0</v>
      </c>
    </row>
    <row r="156" spans="2:65" s="1" customFormat="1" ht="22.5" customHeight="1">
      <c r="B156" s="30"/>
      <c r="C156" s="169" t="s">
        <v>81</v>
      </c>
      <c r="D156" s="169" t="s">
        <v>180</v>
      </c>
      <c r="E156" s="170" t="s">
        <v>401</v>
      </c>
      <c r="F156" s="237" t="s">
        <v>436</v>
      </c>
      <c r="G156" s="238"/>
      <c r="H156" s="238"/>
      <c r="I156" s="238"/>
      <c r="J156" s="171" t="s">
        <v>403</v>
      </c>
      <c r="K156" s="172">
        <v>10</v>
      </c>
      <c r="L156" s="239">
        <v>0</v>
      </c>
      <c r="M156" s="238"/>
      <c r="N156" s="240">
        <f>ROUND(L156*K156,3)</f>
        <v>0</v>
      </c>
      <c r="O156" s="238"/>
      <c r="P156" s="238"/>
      <c r="Q156" s="238"/>
      <c r="R156" s="32"/>
      <c r="T156" s="165" t="s">
        <v>18</v>
      </c>
      <c r="U156" s="39" t="s">
        <v>41</v>
      </c>
      <c r="V156" s="31"/>
      <c r="W156" s="166">
        <f>V156*K156</f>
        <v>0</v>
      </c>
      <c r="X156" s="166">
        <v>0</v>
      </c>
      <c r="Y156" s="166">
        <f>X156*K156</f>
        <v>0</v>
      </c>
      <c r="Z156" s="166">
        <v>0</v>
      </c>
      <c r="AA156" s="167">
        <f>Z156*K156</f>
        <v>0</v>
      </c>
      <c r="AR156" s="13" t="s">
        <v>404</v>
      </c>
      <c r="AT156" s="13" t="s">
        <v>180</v>
      </c>
      <c r="AU156" s="13" t="s">
        <v>81</v>
      </c>
      <c r="AY156" s="13" t="s">
        <v>158</v>
      </c>
      <c r="BE156" s="105">
        <f>IF(U156="základná",N156,0)</f>
        <v>0</v>
      </c>
      <c r="BF156" s="105">
        <f>IF(U156="znížená",N156,0)</f>
        <v>0</v>
      </c>
      <c r="BG156" s="105">
        <f>IF(U156="zákl. prenesená",N156,0)</f>
        <v>0</v>
      </c>
      <c r="BH156" s="105">
        <f>IF(U156="zníž. prenesená",N156,0)</f>
        <v>0</v>
      </c>
      <c r="BI156" s="105">
        <f>IF(U156="nulová",N156,0)</f>
        <v>0</v>
      </c>
      <c r="BJ156" s="13" t="s">
        <v>137</v>
      </c>
      <c r="BK156" s="168">
        <f>ROUND(L156*K156,3)</f>
        <v>0</v>
      </c>
      <c r="BL156" s="13" t="s">
        <v>404</v>
      </c>
      <c r="BM156" s="13" t="s">
        <v>437</v>
      </c>
    </row>
    <row r="157" spans="2:65" s="1" customFormat="1" ht="49.95" customHeight="1">
      <c r="B157" s="30"/>
      <c r="C157" s="31"/>
      <c r="D157" s="152" t="s">
        <v>406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245">
        <f t="shared" ref="N157:N162" si="35">BK157</f>
        <v>0</v>
      </c>
      <c r="O157" s="246"/>
      <c r="P157" s="246"/>
      <c r="Q157" s="246"/>
      <c r="R157" s="32"/>
      <c r="T157" s="73"/>
      <c r="U157" s="31"/>
      <c r="V157" s="31"/>
      <c r="W157" s="31"/>
      <c r="X157" s="31"/>
      <c r="Y157" s="31"/>
      <c r="Z157" s="31"/>
      <c r="AA157" s="74"/>
      <c r="AT157" s="13" t="s">
        <v>73</v>
      </c>
      <c r="AU157" s="13" t="s">
        <v>74</v>
      </c>
      <c r="AY157" s="13" t="s">
        <v>407</v>
      </c>
      <c r="BK157" s="168">
        <f>SUM(BK158:BK162)</f>
        <v>0</v>
      </c>
    </row>
    <row r="158" spans="2:65" s="1" customFormat="1" ht="22.35" customHeight="1">
      <c r="B158" s="30"/>
      <c r="C158" s="174" t="s">
        <v>18</v>
      </c>
      <c r="D158" s="174" t="s">
        <v>180</v>
      </c>
      <c r="E158" s="175" t="s">
        <v>18</v>
      </c>
      <c r="F158" s="247" t="s">
        <v>18</v>
      </c>
      <c r="G158" s="248"/>
      <c r="H158" s="248"/>
      <c r="I158" s="248"/>
      <c r="J158" s="176" t="s">
        <v>18</v>
      </c>
      <c r="K158" s="173"/>
      <c r="L158" s="239"/>
      <c r="M158" s="238"/>
      <c r="N158" s="240">
        <f t="shared" si="35"/>
        <v>0</v>
      </c>
      <c r="O158" s="238"/>
      <c r="P158" s="238"/>
      <c r="Q158" s="238"/>
      <c r="R158" s="32"/>
      <c r="T158" s="165" t="s">
        <v>18</v>
      </c>
      <c r="U158" s="177" t="s">
        <v>41</v>
      </c>
      <c r="V158" s="31"/>
      <c r="W158" s="31"/>
      <c r="X158" s="31"/>
      <c r="Y158" s="31"/>
      <c r="Z158" s="31"/>
      <c r="AA158" s="74"/>
      <c r="AT158" s="13" t="s">
        <v>407</v>
      </c>
      <c r="AU158" s="13" t="s">
        <v>81</v>
      </c>
      <c r="AY158" s="13" t="s">
        <v>407</v>
      </c>
      <c r="BE158" s="105">
        <f>IF(U158="základná",N158,0)</f>
        <v>0</v>
      </c>
      <c r="BF158" s="105">
        <f>IF(U158="znížená",N158,0)</f>
        <v>0</v>
      </c>
      <c r="BG158" s="105">
        <f>IF(U158="zákl. prenesená",N158,0)</f>
        <v>0</v>
      </c>
      <c r="BH158" s="105">
        <f>IF(U158="zníž. prenesená",N158,0)</f>
        <v>0</v>
      </c>
      <c r="BI158" s="105">
        <f>IF(U158="nulová",N158,0)</f>
        <v>0</v>
      </c>
      <c r="BJ158" s="13" t="s">
        <v>137</v>
      </c>
      <c r="BK158" s="168">
        <f>L158*K158</f>
        <v>0</v>
      </c>
    </row>
    <row r="159" spans="2:65" s="1" customFormat="1" ht="22.35" customHeight="1">
      <c r="B159" s="30"/>
      <c r="C159" s="174" t="s">
        <v>18</v>
      </c>
      <c r="D159" s="174" t="s">
        <v>180</v>
      </c>
      <c r="E159" s="175" t="s">
        <v>18</v>
      </c>
      <c r="F159" s="247" t="s">
        <v>18</v>
      </c>
      <c r="G159" s="248"/>
      <c r="H159" s="248"/>
      <c r="I159" s="248"/>
      <c r="J159" s="176" t="s">
        <v>18</v>
      </c>
      <c r="K159" s="173"/>
      <c r="L159" s="239"/>
      <c r="M159" s="238"/>
      <c r="N159" s="240">
        <f t="shared" si="35"/>
        <v>0</v>
      </c>
      <c r="O159" s="238"/>
      <c r="P159" s="238"/>
      <c r="Q159" s="238"/>
      <c r="R159" s="32"/>
      <c r="T159" s="165" t="s">
        <v>18</v>
      </c>
      <c r="U159" s="177" t="s">
        <v>41</v>
      </c>
      <c r="V159" s="31"/>
      <c r="W159" s="31"/>
      <c r="X159" s="31"/>
      <c r="Y159" s="31"/>
      <c r="Z159" s="31"/>
      <c r="AA159" s="74"/>
      <c r="AT159" s="13" t="s">
        <v>407</v>
      </c>
      <c r="AU159" s="13" t="s">
        <v>81</v>
      </c>
      <c r="AY159" s="13" t="s">
        <v>407</v>
      </c>
      <c r="BE159" s="105">
        <f>IF(U159="základná",N159,0)</f>
        <v>0</v>
      </c>
      <c r="BF159" s="105">
        <f>IF(U159="znížená",N159,0)</f>
        <v>0</v>
      </c>
      <c r="BG159" s="105">
        <f>IF(U159="zákl. prenesená",N159,0)</f>
        <v>0</v>
      </c>
      <c r="BH159" s="105">
        <f>IF(U159="zníž. prenesená",N159,0)</f>
        <v>0</v>
      </c>
      <c r="BI159" s="105">
        <f>IF(U159="nulová",N159,0)</f>
        <v>0</v>
      </c>
      <c r="BJ159" s="13" t="s">
        <v>137</v>
      </c>
      <c r="BK159" s="168">
        <f>L159*K159</f>
        <v>0</v>
      </c>
    </row>
    <row r="160" spans="2:65" s="1" customFormat="1" ht="22.35" customHeight="1">
      <c r="B160" s="30"/>
      <c r="C160" s="174" t="s">
        <v>18</v>
      </c>
      <c r="D160" s="174" t="s">
        <v>180</v>
      </c>
      <c r="E160" s="175" t="s">
        <v>18</v>
      </c>
      <c r="F160" s="247" t="s">
        <v>18</v>
      </c>
      <c r="G160" s="248"/>
      <c r="H160" s="248"/>
      <c r="I160" s="248"/>
      <c r="J160" s="176" t="s">
        <v>18</v>
      </c>
      <c r="K160" s="173"/>
      <c r="L160" s="239"/>
      <c r="M160" s="238"/>
      <c r="N160" s="240">
        <f t="shared" si="35"/>
        <v>0</v>
      </c>
      <c r="O160" s="238"/>
      <c r="P160" s="238"/>
      <c r="Q160" s="238"/>
      <c r="R160" s="32"/>
      <c r="T160" s="165" t="s">
        <v>18</v>
      </c>
      <c r="U160" s="177" t="s">
        <v>41</v>
      </c>
      <c r="V160" s="31"/>
      <c r="W160" s="31"/>
      <c r="X160" s="31"/>
      <c r="Y160" s="31"/>
      <c r="Z160" s="31"/>
      <c r="AA160" s="74"/>
      <c r="AT160" s="13" t="s">
        <v>407</v>
      </c>
      <c r="AU160" s="13" t="s">
        <v>81</v>
      </c>
      <c r="AY160" s="13" t="s">
        <v>407</v>
      </c>
      <c r="BE160" s="105">
        <f>IF(U160="základná",N160,0)</f>
        <v>0</v>
      </c>
      <c r="BF160" s="105">
        <f>IF(U160="znížená",N160,0)</f>
        <v>0</v>
      </c>
      <c r="BG160" s="105">
        <f>IF(U160="zákl. prenesená",N160,0)</f>
        <v>0</v>
      </c>
      <c r="BH160" s="105">
        <f>IF(U160="zníž. prenesená",N160,0)</f>
        <v>0</v>
      </c>
      <c r="BI160" s="105">
        <f>IF(U160="nulová",N160,0)</f>
        <v>0</v>
      </c>
      <c r="BJ160" s="13" t="s">
        <v>137</v>
      </c>
      <c r="BK160" s="168">
        <f>L160*K160</f>
        <v>0</v>
      </c>
    </row>
    <row r="161" spans="2:63" s="1" customFormat="1" ht="22.35" customHeight="1">
      <c r="B161" s="30"/>
      <c r="C161" s="174" t="s">
        <v>18</v>
      </c>
      <c r="D161" s="174" t="s">
        <v>180</v>
      </c>
      <c r="E161" s="175" t="s">
        <v>18</v>
      </c>
      <c r="F161" s="247" t="s">
        <v>18</v>
      </c>
      <c r="G161" s="248"/>
      <c r="H161" s="248"/>
      <c r="I161" s="248"/>
      <c r="J161" s="176" t="s">
        <v>18</v>
      </c>
      <c r="K161" s="173"/>
      <c r="L161" s="239"/>
      <c r="M161" s="238"/>
      <c r="N161" s="240">
        <f t="shared" si="35"/>
        <v>0</v>
      </c>
      <c r="O161" s="238"/>
      <c r="P161" s="238"/>
      <c r="Q161" s="238"/>
      <c r="R161" s="32"/>
      <c r="T161" s="165" t="s">
        <v>18</v>
      </c>
      <c r="U161" s="177" t="s">
        <v>41</v>
      </c>
      <c r="V161" s="31"/>
      <c r="W161" s="31"/>
      <c r="X161" s="31"/>
      <c r="Y161" s="31"/>
      <c r="Z161" s="31"/>
      <c r="AA161" s="74"/>
      <c r="AT161" s="13" t="s">
        <v>407</v>
      </c>
      <c r="AU161" s="13" t="s">
        <v>81</v>
      </c>
      <c r="AY161" s="13" t="s">
        <v>407</v>
      </c>
      <c r="BE161" s="105">
        <f>IF(U161="základná",N161,0)</f>
        <v>0</v>
      </c>
      <c r="BF161" s="105">
        <f>IF(U161="znížená",N161,0)</f>
        <v>0</v>
      </c>
      <c r="BG161" s="105">
        <f>IF(U161="zákl. prenesená",N161,0)</f>
        <v>0</v>
      </c>
      <c r="BH161" s="105">
        <f>IF(U161="zníž. prenesená",N161,0)</f>
        <v>0</v>
      </c>
      <c r="BI161" s="105">
        <f>IF(U161="nulová",N161,0)</f>
        <v>0</v>
      </c>
      <c r="BJ161" s="13" t="s">
        <v>137</v>
      </c>
      <c r="BK161" s="168">
        <f>L161*K161</f>
        <v>0</v>
      </c>
    </row>
    <row r="162" spans="2:63" s="1" customFormat="1" ht="22.35" customHeight="1">
      <c r="B162" s="30"/>
      <c r="C162" s="174" t="s">
        <v>18</v>
      </c>
      <c r="D162" s="174" t="s">
        <v>180</v>
      </c>
      <c r="E162" s="175" t="s">
        <v>18</v>
      </c>
      <c r="F162" s="247" t="s">
        <v>18</v>
      </c>
      <c r="G162" s="248"/>
      <c r="H162" s="248"/>
      <c r="I162" s="248"/>
      <c r="J162" s="176" t="s">
        <v>18</v>
      </c>
      <c r="K162" s="173"/>
      <c r="L162" s="239"/>
      <c r="M162" s="238"/>
      <c r="N162" s="240">
        <f t="shared" si="35"/>
        <v>0</v>
      </c>
      <c r="O162" s="238"/>
      <c r="P162" s="238"/>
      <c r="Q162" s="238"/>
      <c r="R162" s="32"/>
      <c r="T162" s="165" t="s">
        <v>18</v>
      </c>
      <c r="U162" s="177" t="s">
        <v>41</v>
      </c>
      <c r="V162" s="51"/>
      <c r="W162" s="51"/>
      <c r="X162" s="51"/>
      <c r="Y162" s="51"/>
      <c r="Z162" s="51"/>
      <c r="AA162" s="53"/>
      <c r="AT162" s="13" t="s">
        <v>407</v>
      </c>
      <c r="AU162" s="13" t="s">
        <v>81</v>
      </c>
      <c r="AY162" s="13" t="s">
        <v>407</v>
      </c>
      <c r="BE162" s="105">
        <f>IF(U162="základná",N162,0)</f>
        <v>0</v>
      </c>
      <c r="BF162" s="105">
        <f>IF(U162="znížená",N162,0)</f>
        <v>0</v>
      </c>
      <c r="BG162" s="105">
        <f>IF(U162="zákl. prenesená",N162,0)</f>
        <v>0</v>
      </c>
      <c r="BH162" s="105">
        <f>IF(U162="zníž. prenesená",N162,0)</f>
        <v>0</v>
      </c>
      <c r="BI162" s="105">
        <f>IF(U162="nulová",N162,0)</f>
        <v>0</v>
      </c>
      <c r="BJ162" s="13" t="s">
        <v>137</v>
      </c>
      <c r="BK162" s="168">
        <f>L162*K162</f>
        <v>0</v>
      </c>
    </row>
    <row r="163" spans="2:63" s="1" customFormat="1" ht="6.9" customHeight="1">
      <c r="B163" s="54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6"/>
    </row>
  </sheetData>
  <sheetProtection password="CC35" sheet="1" objects="1" scenarios="1" formatColumns="0" formatRows="0" sort="0" autoFilter="0"/>
  <mergeCells count="18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H1:K1"/>
    <mergeCell ref="S2:AC2"/>
    <mergeCell ref="F161:I161"/>
    <mergeCell ref="L161:M161"/>
    <mergeCell ref="N161:Q161"/>
    <mergeCell ref="F162:I162"/>
    <mergeCell ref="L162:M162"/>
    <mergeCell ref="N162:Q162"/>
    <mergeCell ref="N121:Q121"/>
    <mergeCell ref="N122:Q122"/>
    <mergeCell ref="N123:Q123"/>
    <mergeCell ref="N132:Q132"/>
    <mergeCell ref="N142:Q142"/>
    <mergeCell ref="N155:Q155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</mergeCells>
  <dataValidations count="2">
    <dataValidation type="list" allowBlank="1" showInputMessage="1" showErrorMessage="1" error="Povolené sú hodnoty K a M." sqref="D158:D163">
      <formula1>"K,M"</formula1>
    </dataValidation>
    <dataValidation type="list" allowBlank="1" showInputMessage="1" showErrorMessage="1" error="Povolené sú hodnoty základná, znížená, nulová." sqref="U158:U163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0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9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83"/>
      <c r="B1" s="181"/>
      <c r="C1" s="181"/>
      <c r="D1" s="182" t="s">
        <v>1</v>
      </c>
      <c r="E1" s="181"/>
      <c r="F1" s="179" t="s">
        <v>672</v>
      </c>
      <c r="G1" s="179"/>
      <c r="H1" s="228" t="s">
        <v>673</v>
      </c>
      <c r="I1" s="228"/>
      <c r="J1" s="228"/>
      <c r="K1" s="228"/>
      <c r="L1" s="179" t="s">
        <v>674</v>
      </c>
      <c r="M1" s="181"/>
      <c r="N1" s="181"/>
      <c r="O1" s="182" t="s">
        <v>116</v>
      </c>
      <c r="P1" s="181"/>
      <c r="Q1" s="181"/>
      <c r="R1" s="181"/>
      <c r="S1" s="179" t="s">
        <v>675</v>
      </c>
      <c r="T1" s="179"/>
      <c r="U1" s="183"/>
      <c r="V1" s="18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" customHeight="1">
      <c r="C2" s="216" t="s">
        <v>5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185" t="s">
        <v>6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13" t="s">
        <v>100</v>
      </c>
    </row>
    <row r="3" spans="1:6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" customHeight="1">
      <c r="B4" s="17"/>
      <c r="C4" s="192" t="s">
        <v>117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19"/>
      <c r="T4" s="20" t="s">
        <v>10</v>
      </c>
      <c r="AT4" s="13" t="s">
        <v>4</v>
      </c>
    </row>
    <row r="5" spans="1:66" ht="6.9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>
      <c r="B6" s="17"/>
      <c r="C6" s="18"/>
      <c r="D6" s="25" t="s">
        <v>15</v>
      </c>
      <c r="E6" s="18"/>
      <c r="F6" s="250" t="str">
        <f>'Rekapitulácia stavby'!K6</f>
        <v>Centrum voľného času Spektrum, ul. K. Novackého, Prievidza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18"/>
      <c r="R6" s="19"/>
    </row>
    <row r="7" spans="1:66" s="1" customFormat="1" ht="32.85" customHeight="1">
      <c r="B7" s="30"/>
      <c r="C7" s="31"/>
      <c r="D7" s="24" t="s">
        <v>118</v>
      </c>
      <c r="E7" s="31"/>
      <c r="F7" s="222" t="s">
        <v>545</v>
      </c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31"/>
      <c r="R7" s="32"/>
    </row>
    <row r="8" spans="1:66" s="1" customFormat="1" ht="14.4" customHeight="1">
      <c r="B8" s="30"/>
      <c r="C8" s="31"/>
      <c r="D8" s="25" t="s">
        <v>17</v>
      </c>
      <c r="E8" s="31"/>
      <c r="F8" s="23" t="s">
        <v>18</v>
      </c>
      <c r="G8" s="31"/>
      <c r="H8" s="31"/>
      <c r="I8" s="31"/>
      <c r="J8" s="31"/>
      <c r="K8" s="31"/>
      <c r="L8" s="31"/>
      <c r="M8" s="25" t="s">
        <v>19</v>
      </c>
      <c r="N8" s="31"/>
      <c r="O8" s="23" t="s">
        <v>18</v>
      </c>
      <c r="P8" s="31"/>
      <c r="Q8" s="31"/>
      <c r="R8" s="32"/>
    </row>
    <row r="9" spans="1:66" s="1" customFormat="1" ht="14.4" customHeight="1">
      <c r="B9" s="30"/>
      <c r="C9" s="31"/>
      <c r="D9" s="25" t="s">
        <v>20</v>
      </c>
      <c r="E9" s="31"/>
      <c r="F9" s="23" t="s">
        <v>21</v>
      </c>
      <c r="G9" s="31"/>
      <c r="H9" s="31"/>
      <c r="I9" s="31"/>
      <c r="J9" s="31"/>
      <c r="K9" s="31"/>
      <c r="L9" s="31"/>
      <c r="M9" s="25" t="s">
        <v>22</v>
      </c>
      <c r="N9" s="31"/>
      <c r="O9" s="264" t="str">
        <f>'Rekapitulácia stavby'!AN8</f>
        <v>12. 2. 2017</v>
      </c>
      <c r="P9" s="188"/>
      <c r="Q9" s="31"/>
      <c r="R9" s="32"/>
    </row>
    <row r="10" spans="1:66" s="1" customFormat="1" ht="10.9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" customHeight="1">
      <c r="B11" s="30"/>
      <c r="C11" s="31"/>
      <c r="D11" s="25" t="s">
        <v>24</v>
      </c>
      <c r="E11" s="31"/>
      <c r="F11" s="31"/>
      <c r="G11" s="31"/>
      <c r="H11" s="31"/>
      <c r="I11" s="31"/>
      <c r="J11" s="31"/>
      <c r="K11" s="31"/>
      <c r="L11" s="31"/>
      <c r="M11" s="25" t="s">
        <v>25</v>
      </c>
      <c r="N11" s="31"/>
      <c r="O11" s="221" t="str">
        <f>IF('Rekapitulácia stavby'!AN10="","",'Rekapitulácia stavby'!AN10)</f>
        <v/>
      </c>
      <c r="P11" s="188"/>
      <c r="Q11" s="31"/>
      <c r="R11" s="32"/>
    </row>
    <row r="12" spans="1:66" s="1" customFormat="1" ht="18" customHeight="1">
      <c r="B12" s="30"/>
      <c r="C12" s="31"/>
      <c r="D12" s="31"/>
      <c r="E12" s="23" t="str">
        <f>IF('Rekapitulácia stavby'!E11="","",'Rekapitulácia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27</v>
      </c>
      <c r="N12" s="31"/>
      <c r="O12" s="221" t="str">
        <f>IF('Rekapitulácia stavby'!AN11="","",'Rekapitulácia stavby'!AN11)</f>
        <v/>
      </c>
      <c r="P12" s="188"/>
      <c r="Q12" s="31"/>
      <c r="R12" s="32"/>
    </row>
    <row r="13" spans="1:66" s="1" customFormat="1" ht="6.9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" customHeight="1">
      <c r="B14" s="30"/>
      <c r="C14" s="31"/>
      <c r="D14" s="25" t="s">
        <v>28</v>
      </c>
      <c r="E14" s="31"/>
      <c r="F14" s="31"/>
      <c r="G14" s="31"/>
      <c r="H14" s="31"/>
      <c r="I14" s="31"/>
      <c r="J14" s="31"/>
      <c r="K14" s="31"/>
      <c r="L14" s="31"/>
      <c r="M14" s="25" t="s">
        <v>25</v>
      </c>
      <c r="N14" s="31"/>
      <c r="O14" s="265" t="str">
        <f>IF('Rekapitulácia stavby'!AN13="","",'Rekapitulácia stavby'!AN13)</f>
        <v/>
      </c>
      <c r="P14" s="188"/>
      <c r="Q14" s="31"/>
      <c r="R14" s="32"/>
    </row>
    <row r="15" spans="1:66" s="1" customFormat="1" ht="18" customHeight="1">
      <c r="B15" s="30"/>
      <c r="C15" s="31"/>
      <c r="D15" s="31"/>
      <c r="E15" s="265" t="str">
        <f>IF('Rekapitulácia stavby'!E14="","",'Rekapitulácia stavby'!E14)</f>
        <v>Vyplň údaj</v>
      </c>
      <c r="F15" s="188"/>
      <c r="G15" s="188"/>
      <c r="H15" s="188"/>
      <c r="I15" s="188"/>
      <c r="J15" s="188"/>
      <c r="K15" s="188"/>
      <c r="L15" s="188"/>
      <c r="M15" s="25" t="s">
        <v>27</v>
      </c>
      <c r="N15" s="31"/>
      <c r="O15" s="265" t="str">
        <f>IF('Rekapitulácia stavby'!AN14="","",'Rekapitulácia stavby'!AN14)</f>
        <v/>
      </c>
      <c r="P15" s="188"/>
      <c r="Q15" s="31"/>
      <c r="R15" s="32"/>
    </row>
    <row r="16" spans="1:66" s="1" customFormat="1" ht="6.9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" customHeight="1">
      <c r="B17" s="30"/>
      <c r="C17" s="31"/>
      <c r="D17" s="25" t="s">
        <v>30</v>
      </c>
      <c r="E17" s="31"/>
      <c r="F17" s="31"/>
      <c r="G17" s="31"/>
      <c r="H17" s="31"/>
      <c r="I17" s="31"/>
      <c r="J17" s="31"/>
      <c r="K17" s="31"/>
      <c r="L17" s="31"/>
      <c r="M17" s="25" t="s">
        <v>25</v>
      </c>
      <c r="N17" s="31"/>
      <c r="O17" s="221" t="str">
        <f>IF('Rekapitulácia stavby'!AN16="","",'Rekapitulácia stavby'!AN16)</f>
        <v/>
      </c>
      <c r="P17" s="188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27</v>
      </c>
      <c r="N18" s="31"/>
      <c r="O18" s="221" t="str">
        <f>IF('Rekapitulácia stavby'!AN17="","",'Rekapitulácia stavby'!AN17)</f>
        <v/>
      </c>
      <c r="P18" s="188"/>
      <c r="Q18" s="31"/>
      <c r="R18" s="32"/>
    </row>
    <row r="19" spans="2:18" s="1" customFormat="1" ht="6.9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" customHeight="1">
      <c r="B20" s="30"/>
      <c r="C20" s="31"/>
      <c r="D20" s="25" t="s">
        <v>33</v>
      </c>
      <c r="E20" s="31"/>
      <c r="F20" s="31"/>
      <c r="G20" s="31"/>
      <c r="H20" s="31"/>
      <c r="I20" s="31"/>
      <c r="J20" s="31"/>
      <c r="K20" s="31"/>
      <c r="L20" s="31"/>
      <c r="M20" s="25" t="s">
        <v>25</v>
      </c>
      <c r="N20" s="31"/>
      <c r="O20" s="221" t="str">
        <f>IF('Rekapitulácia stavby'!AN19="","",'Rekapitulácia stavby'!AN19)</f>
        <v/>
      </c>
      <c r="P20" s="188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27</v>
      </c>
      <c r="N21" s="31"/>
      <c r="O21" s="221" t="str">
        <f>IF('Rekapitulácia stavby'!AN20="","",'Rekapitulácia stavby'!AN20)</f>
        <v/>
      </c>
      <c r="P21" s="188"/>
      <c r="Q21" s="31"/>
      <c r="R21" s="32"/>
    </row>
    <row r="22" spans="2:18" s="1" customFormat="1" ht="6.9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" customHeight="1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24" t="s">
        <v>18</v>
      </c>
      <c r="F24" s="188"/>
      <c r="G24" s="188"/>
      <c r="H24" s="188"/>
      <c r="I24" s="188"/>
      <c r="J24" s="188"/>
      <c r="K24" s="188"/>
      <c r="L24" s="188"/>
      <c r="M24" s="31"/>
      <c r="N24" s="31"/>
      <c r="O24" s="31"/>
      <c r="P24" s="31"/>
      <c r="Q24" s="31"/>
      <c r="R24" s="32"/>
    </row>
    <row r="25" spans="2:18" s="1" customFormat="1" ht="6.9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" customHeight="1">
      <c r="B27" s="30"/>
      <c r="C27" s="31"/>
      <c r="D27" s="114" t="s">
        <v>120</v>
      </c>
      <c r="E27" s="31"/>
      <c r="F27" s="31"/>
      <c r="G27" s="31"/>
      <c r="H27" s="31"/>
      <c r="I27" s="31"/>
      <c r="J27" s="31"/>
      <c r="K27" s="31"/>
      <c r="L27" s="31"/>
      <c r="M27" s="225">
        <f>N88</f>
        <v>0</v>
      </c>
      <c r="N27" s="188"/>
      <c r="O27" s="188"/>
      <c r="P27" s="188"/>
      <c r="Q27" s="31"/>
      <c r="R27" s="32"/>
    </row>
    <row r="28" spans="2:18" s="1" customFormat="1" ht="14.4" customHeight="1">
      <c r="B28" s="30"/>
      <c r="C28" s="31"/>
      <c r="D28" s="29" t="s">
        <v>110</v>
      </c>
      <c r="E28" s="31"/>
      <c r="F28" s="31"/>
      <c r="G28" s="31"/>
      <c r="H28" s="31"/>
      <c r="I28" s="31"/>
      <c r="J28" s="31"/>
      <c r="K28" s="31"/>
      <c r="L28" s="31"/>
      <c r="M28" s="225">
        <f>N97</f>
        <v>0</v>
      </c>
      <c r="N28" s="188"/>
      <c r="O28" s="188"/>
      <c r="P28" s="188"/>
      <c r="Q28" s="31"/>
      <c r="R28" s="32"/>
    </row>
    <row r="29" spans="2:18" s="1" customFormat="1" ht="6.9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37</v>
      </c>
      <c r="E30" s="31"/>
      <c r="F30" s="31"/>
      <c r="G30" s="31"/>
      <c r="H30" s="31"/>
      <c r="I30" s="31"/>
      <c r="J30" s="31"/>
      <c r="K30" s="31"/>
      <c r="L30" s="31"/>
      <c r="M30" s="263">
        <f>ROUND(M27+M28,2)</f>
        <v>0</v>
      </c>
      <c r="N30" s="188"/>
      <c r="O30" s="188"/>
      <c r="P30" s="188"/>
      <c r="Q30" s="31"/>
      <c r="R30" s="32"/>
    </row>
    <row r="31" spans="2:18" s="1" customFormat="1" ht="6.9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" customHeight="1">
      <c r="B32" s="30"/>
      <c r="C32" s="31"/>
      <c r="D32" s="37" t="s">
        <v>38</v>
      </c>
      <c r="E32" s="37" t="s">
        <v>39</v>
      </c>
      <c r="F32" s="38">
        <v>0.2</v>
      </c>
      <c r="G32" s="116" t="s">
        <v>40</v>
      </c>
      <c r="H32" s="261">
        <f>ROUND((((SUM(BE97:BE104)+SUM(BE122:BE172))+SUM(BE174:BE178))),2)</f>
        <v>0</v>
      </c>
      <c r="I32" s="188"/>
      <c r="J32" s="188"/>
      <c r="K32" s="31"/>
      <c r="L32" s="31"/>
      <c r="M32" s="261">
        <f>ROUND(((ROUND((SUM(BE97:BE104)+SUM(BE122:BE172)), 2)*F32)+SUM(BE174:BE178)*F32),2)</f>
        <v>0</v>
      </c>
      <c r="N32" s="188"/>
      <c r="O32" s="188"/>
      <c r="P32" s="188"/>
      <c r="Q32" s="31"/>
      <c r="R32" s="32"/>
    </row>
    <row r="33" spans="2:18" s="1" customFormat="1" ht="14.4" customHeight="1">
      <c r="B33" s="30"/>
      <c r="C33" s="31"/>
      <c r="D33" s="31"/>
      <c r="E33" s="37" t="s">
        <v>41</v>
      </c>
      <c r="F33" s="38">
        <v>0.2</v>
      </c>
      <c r="G33" s="116" t="s">
        <v>40</v>
      </c>
      <c r="H33" s="261">
        <f>ROUND((((SUM(BF97:BF104)+SUM(BF122:BF172))+SUM(BF174:BF178))),2)</f>
        <v>0</v>
      </c>
      <c r="I33" s="188"/>
      <c r="J33" s="188"/>
      <c r="K33" s="31"/>
      <c r="L33" s="31"/>
      <c r="M33" s="261">
        <f>ROUND(((ROUND((SUM(BF97:BF104)+SUM(BF122:BF172)), 2)*F33)+SUM(BF174:BF178)*F33),2)</f>
        <v>0</v>
      </c>
      <c r="N33" s="188"/>
      <c r="O33" s="188"/>
      <c r="P33" s="188"/>
      <c r="Q33" s="31"/>
      <c r="R33" s="32"/>
    </row>
    <row r="34" spans="2:18" s="1" customFormat="1" ht="14.4" hidden="1" customHeight="1">
      <c r="B34" s="30"/>
      <c r="C34" s="31"/>
      <c r="D34" s="31"/>
      <c r="E34" s="37" t="s">
        <v>42</v>
      </c>
      <c r="F34" s="38">
        <v>0.2</v>
      </c>
      <c r="G34" s="116" t="s">
        <v>40</v>
      </c>
      <c r="H34" s="261">
        <f>ROUND((((SUM(BG97:BG104)+SUM(BG122:BG172))+SUM(BG174:BG178))),2)</f>
        <v>0</v>
      </c>
      <c r="I34" s="188"/>
      <c r="J34" s="188"/>
      <c r="K34" s="31"/>
      <c r="L34" s="31"/>
      <c r="M34" s="261">
        <v>0</v>
      </c>
      <c r="N34" s="188"/>
      <c r="O34" s="188"/>
      <c r="P34" s="188"/>
      <c r="Q34" s="31"/>
      <c r="R34" s="32"/>
    </row>
    <row r="35" spans="2:18" s="1" customFormat="1" ht="14.4" hidden="1" customHeight="1">
      <c r="B35" s="30"/>
      <c r="C35" s="31"/>
      <c r="D35" s="31"/>
      <c r="E35" s="37" t="s">
        <v>43</v>
      </c>
      <c r="F35" s="38">
        <v>0.2</v>
      </c>
      <c r="G35" s="116" t="s">
        <v>40</v>
      </c>
      <c r="H35" s="261">
        <f>ROUND((((SUM(BH97:BH104)+SUM(BH122:BH172))+SUM(BH174:BH178))),2)</f>
        <v>0</v>
      </c>
      <c r="I35" s="188"/>
      <c r="J35" s="188"/>
      <c r="K35" s="31"/>
      <c r="L35" s="31"/>
      <c r="M35" s="261">
        <v>0</v>
      </c>
      <c r="N35" s="188"/>
      <c r="O35" s="188"/>
      <c r="P35" s="188"/>
      <c r="Q35" s="31"/>
      <c r="R35" s="32"/>
    </row>
    <row r="36" spans="2:18" s="1" customFormat="1" ht="14.4" hidden="1" customHeight="1">
      <c r="B36" s="30"/>
      <c r="C36" s="31"/>
      <c r="D36" s="31"/>
      <c r="E36" s="37" t="s">
        <v>44</v>
      </c>
      <c r="F36" s="38">
        <v>0</v>
      </c>
      <c r="G36" s="116" t="s">
        <v>40</v>
      </c>
      <c r="H36" s="261">
        <f>ROUND((((SUM(BI97:BI104)+SUM(BI122:BI172))+SUM(BI174:BI178))),2)</f>
        <v>0</v>
      </c>
      <c r="I36" s="188"/>
      <c r="J36" s="188"/>
      <c r="K36" s="31"/>
      <c r="L36" s="31"/>
      <c r="M36" s="261">
        <v>0</v>
      </c>
      <c r="N36" s="188"/>
      <c r="O36" s="188"/>
      <c r="P36" s="188"/>
      <c r="Q36" s="31"/>
      <c r="R36" s="32"/>
    </row>
    <row r="37" spans="2:18" s="1" customFormat="1" ht="6.9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45</v>
      </c>
      <c r="E38" s="75"/>
      <c r="F38" s="75"/>
      <c r="G38" s="118" t="s">
        <v>46</v>
      </c>
      <c r="H38" s="119" t="s">
        <v>47</v>
      </c>
      <c r="I38" s="75"/>
      <c r="J38" s="75"/>
      <c r="K38" s="75"/>
      <c r="L38" s="262">
        <f>SUM(M30:M36)</f>
        <v>0</v>
      </c>
      <c r="M38" s="200"/>
      <c r="N38" s="200"/>
      <c r="O38" s="200"/>
      <c r="P38" s="202"/>
      <c r="Q38" s="113"/>
      <c r="R38" s="32"/>
    </row>
    <row r="39" spans="2:18" s="1" customFormat="1" ht="14.4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4.4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4.4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4.4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21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21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21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21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21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21" s="1" customFormat="1" ht="14.4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21" s="1" customFormat="1" ht="14.4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21" s="1" customFormat="1" ht="6.9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" customHeight="1">
      <c r="B76" s="30"/>
      <c r="C76" s="192" t="s">
        <v>121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2"/>
      <c r="T76" s="123"/>
      <c r="U76" s="123"/>
    </row>
    <row r="77" spans="2:21" s="1" customFormat="1" ht="6.9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15</v>
      </c>
      <c r="D78" s="31"/>
      <c r="E78" s="31"/>
      <c r="F78" s="250" t="str">
        <f>F6</f>
        <v>Centrum voľného času Spektrum, ul. K. Novackého, Prievidza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31"/>
      <c r="R78" s="32"/>
      <c r="T78" s="123"/>
      <c r="U78" s="123"/>
    </row>
    <row r="79" spans="2:21" s="1" customFormat="1" ht="36.9" customHeight="1">
      <c r="B79" s="30"/>
      <c r="C79" s="64" t="s">
        <v>118</v>
      </c>
      <c r="D79" s="31"/>
      <c r="E79" s="31"/>
      <c r="F79" s="193" t="str">
        <f>F7</f>
        <v>8 vetva Š Školník - Vetva Š Byt školníka</v>
      </c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31"/>
      <c r="R79" s="32"/>
      <c r="T79" s="123"/>
      <c r="U79" s="123"/>
    </row>
    <row r="80" spans="2:21" s="1" customFormat="1" ht="6.9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47" s="1" customFormat="1" ht="18" customHeight="1">
      <c r="B81" s="30"/>
      <c r="C81" s="25" t="s">
        <v>20</v>
      </c>
      <c r="D81" s="31"/>
      <c r="E81" s="31"/>
      <c r="F81" s="23" t="str">
        <f>F9</f>
        <v>Ul. K. Novackého, Prievidza</v>
      </c>
      <c r="G81" s="31"/>
      <c r="H81" s="31"/>
      <c r="I81" s="31"/>
      <c r="J81" s="31"/>
      <c r="K81" s="25" t="s">
        <v>22</v>
      </c>
      <c r="L81" s="31"/>
      <c r="M81" s="251" t="str">
        <f>IF(O9="","",O9)</f>
        <v>12. 2. 2017</v>
      </c>
      <c r="N81" s="188"/>
      <c r="O81" s="188"/>
      <c r="P81" s="188"/>
      <c r="Q81" s="31"/>
      <c r="R81" s="32"/>
      <c r="T81" s="123"/>
      <c r="U81" s="123"/>
    </row>
    <row r="82" spans="2:47" s="1" customFormat="1" ht="6.9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47" s="1" customFormat="1" ht="13.2">
      <c r="B83" s="30"/>
      <c r="C83" s="25" t="s">
        <v>24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30</v>
      </c>
      <c r="L83" s="31"/>
      <c r="M83" s="221" t="str">
        <f>E18</f>
        <v xml:space="preserve"> </v>
      </c>
      <c r="N83" s="188"/>
      <c r="O83" s="188"/>
      <c r="P83" s="188"/>
      <c r="Q83" s="188"/>
      <c r="R83" s="32"/>
      <c r="T83" s="123"/>
      <c r="U83" s="123"/>
    </row>
    <row r="84" spans="2:47" s="1" customFormat="1" ht="14.4" customHeight="1">
      <c r="B84" s="30"/>
      <c r="C84" s="25" t="s">
        <v>28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33</v>
      </c>
      <c r="L84" s="31"/>
      <c r="M84" s="221" t="str">
        <f>E21</f>
        <v xml:space="preserve"> </v>
      </c>
      <c r="N84" s="188"/>
      <c r="O84" s="188"/>
      <c r="P84" s="188"/>
      <c r="Q84" s="188"/>
      <c r="R84" s="32"/>
      <c r="T84" s="123"/>
      <c r="U84" s="123"/>
    </row>
    <row r="85" spans="2:47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47" s="1" customFormat="1" ht="29.25" customHeight="1">
      <c r="B86" s="30"/>
      <c r="C86" s="260" t="s">
        <v>122</v>
      </c>
      <c r="D86" s="249"/>
      <c r="E86" s="249"/>
      <c r="F86" s="249"/>
      <c r="G86" s="249"/>
      <c r="H86" s="113"/>
      <c r="I86" s="113"/>
      <c r="J86" s="113"/>
      <c r="K86" s="113"/>
      <c r="L86" s="113"/>
      <c r="M86" s="113"/>
      <c r="N86" s="260" t="s">
        <v>123</v>
      </c>
      <c r="O86" s="188"/>
      <c r="P86" s="188"/>
      <c r="Q86" s="188"/>
      <c r="R86" s="32"/>
      <c r="T86" s="123"/>
      <c r="U86" s="123"/>
    </row>
    <row r="87" spans="2:47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124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98">
        <f>N122</f>
        <v>0</v>
      </c>
      <c r="O88" s="188"/>
      <c r="P88" s="188"/>
      <c r="Q88" s="188"/>
      <c r="R88" s="32"/>
      <c r="T88" s="123"/>
      <c r="U88" s="123"/>
      <c r="AU88" s="13" t="s">
        <v>125</v>
      </c>
    </row>
    <row r="89" spans="2:47" s="6" customFormat="1" ht="24.9" customHeight="1">
      <c r="B89" s="125"/>
      <c r="C89" s="126"/>
      <c r="D89" s="127" t="s">
        <v>126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56">
        <f>N123</f>
        <v>0</v>
      </c>
      <c r="O89" s="257"/>
      <c r="P89" s="257"/>
      <c r="Q89" s="257"/>
      <c r="R89" s="128"/>
      <c r="T89" s="129"/>
      <c r="U89" s="129"/>
    </row>
    <row r="90" spans="2:47" s="7" customFormat="1" ht="19.95" customHeight="1">
      <c r="B90" s="130"/>
      <c r="C90" s="131"/>
      <c r="D90" s="101" t="s">
        <v>127</v>
      </c>
      <c r="E90" s="131"/>
      <c r="F90" s="131"/>
      <c r="G90" s="131"/>
      <c r="H90" s="131"/>
      <c r="I90" s="131"/>
      <c r="J90" s="131"/>
      <c r="K90" s="131"/>
      <c r="L90" s="131"/>
      <c r="M90" s="131"/>
      <c r="N90" s="189">
        <f>N124</f>
        <v>0</v>
      </c>
      <c r="O90" s="258"/>
      <c r="P90" s="258"/>
      <c r="Q90" s="258"/>
      <c r="R90" s="132"/>
      <c r="T90" s="133"/>
      <c r="U90" s="133"/>
    </row>
    <row r="91" spans="2:47" s="7" customFormat="1" ht="19.95" customHeight="1">
      <c r="B91" s="130"/>
      <c r="C91" s="131"/>
      <c r="D91" s="101" t="s">
        <v>129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89">
        <f>N132</f>
        <v>0</v>
      </c>
      <c r="O91" s="258"/>
      <c r="P91" s="258"/>
      <c r="Q91" s="258"/>
      <c r="R91" s="132"/>
      <c r="T91" s="133"/>
      <c r="U91" s="133"/>
    </row>
    <row r="92" spans="2:47" s="7" customFormat="1" ht="19.95" customHeight="1">
      <c r="B92" s="130"/>
      <c r="C92" s="131"/>
      <c r="D92" s="101" t="s">
        <v>130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89">
        <f>N139</f>
        <v>0</v>
      </c>
      <c r="O92" s="258"/>
      <c r="P92" s="258"/>
      <c r="Q92" s="258"/>
      <c r="R92" s="132"/>
      <c r="T92" s="133"/>
      <c r="U92" s="133"/>
    </row>
    <row r="93" spans="2:47" s="7" customFormat="1" ht="19.95" customHeight="1">
      <c r="B93" s="130"/>
      <c r="C93" s="131"/>
      <c r="D93" s="101" t="s">
        <v>451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89">
        <f>N159</f>
        <v>0</v>
      </c>
      <c r="O93" s="258"/>
      <c r="P93" s="258"/>
      <c r="Q93" s="258"/>
      <c r="R93" s="132"/>
      <c r="T93" s="133"/>
      <c r="U93" s="133"/>
    </row>
    <row r="94" spans="2:47" s="6" customFormat="1" ht="24.9" customHeight="1">
      <c r="B94" s="125"/>
      <c r="C94" s="126"/>
      <c r="D94" s="127" t="s">
        <v>132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56">
        <f>N171</f>
        <v>0</v>
      </c>
      <c r="O94" s="257"/>
      <c r="P94" s="257"/>
      <c r="Q94" s="257"/>
      <c r="R94" s="128"/>
      <c r="T94" s="129"/>
      <c r="U94" s="129"/>
    </row>
    <row r="95" spans="2:47" s="6" customFormat="1" ht="21.75" customHeight="1">
      <c r="B95" s="125"/>
      <c r="C95" s="126"/>
      <c r="D95" s="127" t="s">
        <v>133</v>
      </c>
      <c r="E95" s="126"/>
      <c r="F95" s="126"/>
      <c r="G95" s="126"/>
      <c r="H95" s="126"/>
      <c r="I95" s="126"/>
      <c r="J95" s="126"/>
      <c r="K95" s="126"/>
      <c r="L95" s="126"/>
      <c r="M95" s="126"/>
      <c r="N95" s="231">
        <f>N173</f>
        <v>0</v>
      </c>
      <c r="O95" s="257"/>
      <c r="P95" s="257"/>
      <c r="Q95" s="257"/>
      <c r="R95" s="128"/>
      <c r="T95" s="129"/>
      <c r="U95" s="129"/>
    </row>
    <row r="96" spans="2:47" s="1" customFormat="1" ht="21.75" customHeight="1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2"/>
      <c r="T96" s="123"/>
      <c r="U96" s="123"/>
    </row>
    <row r="97" spans="2:65" s="1" customFormat="1" ht="29.25" customHeight="1">
      <c r="B97" s="30"/>
      <c r="C97" s="124" t="s">
        <v>134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259">
        <f>ROUND(N98+N99+N100+N101+N102+N103,2)</f>
        <v>0</v>
      </c>
      <c r="O97" s="188"/>
      <c r="P97" s="188"/>
      <c r="Q97" s="188"/>
      <c r="R97" s="32"/>
      <c r="T97" s="134"/>
      <c r="U97" s="135" t="s">
        <v>38</v>
      </c>
    </row>
    <row r="98" spans="2:65" s="1" customFormat="1" ht="18" customHeight="1">
      <c r="B98" s="30"/>
      <c r="C98" s="31"/>
      <c r="D98" s="196" t="s">
        <v>135</v>
      </c>
      <c r="E98" s="188"/>
      <c r="F98" s="188"/>
      <c r="G98" s="188"/>
      <c r="H98" s="188"/>
      <c r="I98" s="31"/>
      <c r="J98" s="31"/>
      <c r="K98" s="31"/>
      <c r="L98" s="31"/>
      <c r="M98" s="31"/>
      <c r="N98" s="187">
        <f>ROUND(N88*T98,2)</f>
        <v>0</v>
      </c>
      <c r="O98" s="188"/>
      <c r="P98" s="188"/>
      <c r="Q98" s="188"/>
      <c r="R98" s="32"/>
      <c r="S98" s="136"/>
      <c r="T98" s="73"/>
      <c r="U98" s="137" t="s">
        <v>41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136</v>
      </c>
      <c r="AZ98" s="138"/>
      <c r="BA98" s="138"/>
      <c r="BB98" s="138"/>
      <c r="BC98" s="138"/>
      <c r="BD98" s="138"/>
      <c r="BE98" s="140">
        <f t="shared" ref="BE98:BE103" si="0">IF(U98="základná",N98,0)</f>
        <v>0</v>
      </c>
      <c r="BF98" s="140">
        <f t="shared" ref="BF98:BF103" si="1">IF(U98="znížená",N98,0)</f>
        <v>0</v>
      </c>
      <c r="BG98" s="140">
        <f t="shared" ref="BG98:BG103" si="2">IF(U98="zákl. prenesená",N98,0)</f>
        <v>0</v>
      </c>
      <c r="BH98" s="140">
        <f t="shared" ref="BH98:BH103" si="3">IF(U98="zníž. prenesená",N98,0)</f>
        <v>0</v>
      </c>
      <c r="BI98" s="140">
        <f t="shared" ref="BI98:BI103" si="4">IF(U98="nulová",N98,0)</f>
        <v>0</v>
      </c>
      <c r="BJ98" s="139" t="s">
        <v>137</v>
      </c>
      <c r="BK98" s="138"/>
      <c r="BL98" s="138"/>
      <c r="BM98" s="138"/>
    </row>
    <row r="99" spans="2:65" s="1" customFormat="1" ht="18" customHeight="1">
      <c r="B99" s="30"/>
      <c r="C99" s="31"/>
      <c r="D99" s="196" t="s">
        <v>138</v>
      </c>
      <c r="E99" s="188"/>
      <c r="F99" s="188"/>
      <c r="G99" s="188"/>
      <c r="H99" s="188"/>
      <c r="I99" s="31"/>
      <c r="J99" s="31"/>
      <c r="K99" s="31"/>
      <c r="L99" s="31"/>
      <c r="M99" s="31"/>
      <c r="N99" s="187">
        <f>ROUND(N88*T99,2)</f>
        <v>0</v>
      </c>
      <c r="O99" s="188"/>
      <c r="P99" s="188"/>
      <c r="Q99" s="188"/>
      <c r="R99" s="32"/>
      <c r="S99" s="136"/>
      <c r="T99" s="73"/>
      <c r="U99" s="137" t="s">
        <v>41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136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137</v>
      </c>
      <c r="BK99" s="138"/>
      <c r="BL99" s="138"/>
      <c r="BM99" s="138"/>
    </row>
    <row r="100" spans="2:65" s="1" customFormat="1" ht="18" customHeight="1">
      <c r="B100" s="30"/>
      <c r="C100" s="31"/>
      <c r="D100" s="196" t="s">
        <v>139</v>
      </c>
      <c r="E100" s="188"/>
      <c r="F100" s="188"/>
      <c r="G100" s="188"/>
      <c r="H100" s="188"/>
      <c r="I100" s="31"/>
      <c r="J100" s="31"/>
      <c r="K100" s="31"/>
      <c r="L100" s="31"/>
      <c r="M100" s="31"/>
      <c r="N100" s="187">
        <f>ROUND(N88*T100,2)</f>
        <v>0</v>
      </c>
      <c r="O100" s="188"/>
      <c r="P100" s="188"/>
      <c r="Q100" s="188"/>
      <c r="R100" s="32"/>
      <c r="S100" s="136"/>
      <c r="T100" s="73"/>
      <c r="U100" s="137" t="s">
        <v>41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136</v>
      </c>
      <c r="AZ100" s="138"/>
      <c r="BA100" s="138"/>
      <c r="BB100" s="138"/>
      <c r="BC100" s="138"/>
      <c r="BD100" s="138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137</v>
      </c>
      <c r="BK100" s="138"/>
      <c r="BL100" s="138"/>
      <c r="BM100" s="138"/>
    </row>
    <row r="101" spans="2:65" s="1" customFormat="1" ht="18" customHeight="1">
      <c r="B101" s="30"/>
      <c r="C101" s="31"/>
      <c r="D101" s="196" t="s">
        <v>140</v>
      </c>
      <c r="E101" s="188"/>
      <c r="F101" s="188"/>
      <c r="G101" s="188"/>
      <c r="H101" s="188"/>
      <c r="I101" s="31"/>
      <c r="J101" s="31"/>
      <c r="K101" s="31"/>
      <c r="L101" s="31"/>
      <c r="M101" s="31"/>
      <c r="N101" s="187">
        <f>ROUND(N88*T101,2)</f>
        <v>0</v>
      </c>
      <c r="O101" s="188"/>
      <c r="P101" s="188"/>
      <c r="Q101" s="188"/>
      <c r="R101" s="32"/>
      <c r="S101" s="136"/>
      <c r="T101" s="73"/>
      <c r="U101" s="137" t="s">
        <v>41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9" t="s">
        <v>136</v>
      </c>
      <c r="AZ101" s="138"/>
      <c r="BA101" s="138"/>
      <c r="BB101" s="138"/>
      <c r="BC101" s="138"/>
      <c r="BD101" s="138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137</v>
      </c>
      <c r="BK101" s="138"/>
      <c r="BL101" s="138"/>
      <c r="BM101" s="138"/>
    </row>
    <row r="102" spans="2:65" s="1" customFormat="1" ht="18" customHeight="1">
      <c r="B102" s="30"/>
      <c r="C102" s="31"/>
      <c r="D102" s="196" t="s">
        <v>141</v>
      </c>
      <c r="E102" s="188"/>
      <c r="F102" s="188"/>
      <c r="G102" s="188"/>
      <c r="H102" s="188"/>
      <c r="I102" s="31"/>
      <c r="J102" s="31"/>
      <c r="K102" s="31"/>
      <c r="L102" s="31"/>
      <c r="M102" s="31"/>
      <c r="N102" s="187">
        <f>ROUND(N88*T102,2)</f>
        <v>0</v>
      </c>
      <c r="O102" s="188"/>
      <c r="P102" s="188"/>
      <c r="Q102" s="188"/>
      <c r="R102" s="32"/>
      <c r="S102" s="136"/>
      <c r="T102" s="73"/>
      <c r="U102" s="137" t="s">
        <v>41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136</v>
      </c>
      <c r="AZ102" s="138"/>
      <c r="BA102" s="138"/>
      <c r="BB102" s="138"/>
      <c r="BC102" s="138"/>
      <c r="BD102" s="138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137</v>
      </c>
      <c r="BK102" s="138"/>
      <c r="BL102" s="138"/>
      <c r="BM102" s="138"/>
    </row>
    <row r="103" spans="2:65" s="1" customFormat="1" ht="18" customHeight="1">
      <c r="B103" s="30"/>
      <c r="C103" s="31"/>
      <c r="D103" s="101" t="s">
        <v>142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187">
        <f>ROUND(N88*T103,2)</f>
        <v>0</v>
      </c>
      <c r="O103" s="188"/>
      <c r="P103" s="188"/>
      <c r="Q103" s="188"/>
      <c r="R103" s="32"/>
      <c r="S103" s="136"/>
      <c r="T103" s="141"/>
      <c r="U103" s="142" t="s">
        <v>41</v>
      </c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9" t="s">
        <v>143</v>
      </c>
      <c r="AZ103" s="138"/>
      <c r="BA103" s="138"/>
      <c r="BB103" s="138"/>
      <c r="BC103" s="138"/>
      <c r="BD103" s="138"/>
      <c r="BE103" s="140">
        <f t="shared" si="0"/>
        <v>0</v>
      </c>
      <c r="BF103" s="140">
        <f t="shared" si="1"/>
        <v>0</v>
      </c>
      <c r="BG103" s="140">
        <f t="shared" si="2"/>
        <v>0</v>
      </c>
      <c r="BH103" s="140">
        <f t="shared" si="3"/>
        <v>0</v>
      </c>
      <c r="BI103" s="140">
        <f t="shared" si="4"/>
        <v>0</v>
      </c>
      <c r="BJ103" s="139" t="s">
        <v>137</v>
      </c>
      <c r="BK103" s="138"/>
      <c r="BL103" s="138"/>
      <c r="BM103" s="138"/>
    </row>
    <row r="104" spans="2:65" s="1" customFormat="1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  <c r="T104" s="123"/>
      <c r="U104" s="123"/>
    </row>
    <row r="105" spans="2:65" s="1" customFormat="1" ht="29.25" customHeight="1">
      <c r="B105" s="30"/>
      <c r="C105" s="112" t="s">
        <v>115</v>
      </c>
      <c r="D105" s="113"/>
      <c r="E105" s="113"/>
      <c r="F105" s="113"/>
      <c r="G105" s="113"/>
      <c r="H105" s="113"/>
      <c r="I105" s="113"/>
      <c r="J105" s="113"/>
      <c r="K105" s="113"/>
      <c r="L105" s="184">
        <f>ROUND(SUM(N88+N97),2)</f>
        <v>0</v>
      </c>
      <c r="M105" s="249"/>
      <c r="N105" s="249"/>
      <c r="O105" s="249"/>
      <c r="P105" s="249"/>
      <c r="Q105" s="249"/>
      <c r="R105" s="32"/>
      <c r="T105" s="123"/>
      <c r="U105" s="123"/>
    </row>
    <row r="106" spans="2:65" s="1" customFormat="1" ht="6.9" customHeight="1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6"/>
      <c r="T106" s="123"/>
      <c r="U106" s="123"/>
    </row>
    <row r="110" spans="2:65" s="1" customFormat="1" ht="6.9" customHeight="1"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9"/>
    </row>
    <row r="111" spans="2:65" s="1" customFormat="1" ht="36.9" customHeight="1">
      <c r="B111" s="30"/>
      <c r="C111" s="192" t="s">
        <v>144</v>
      </c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32"/>
    </row>
    <row r="112" spans="2:65" s="1" customFormat="1" ht="6.9" customHeight="1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65" s="1" customFormat="1" ht="30" customHeight="1">
      <c r="B113" s="30"/>
      <c r="C113" s="25" t="s">
        <v>15</v>
      </c>
      <c r="D113" s="31"/>
      <c r="E113" s="31"/>
      <c r="F113" s="250" t="str">
        <f>F6</f>
        <v>Centrum voľného času Spektrum, ul. K. Novackého, Prievidza</v>
      </c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31"/>
      <c r="R113" s="32"/>
    </row>
    <row r="114" spans="2:65" s="1" customFormat="1" ht="36.9" customHeight="1">
      <c r="B114" s="30"/>
      <c r="C114" s="64" t="s">
        <v>118</v>
      </c>
      <c r="D114" s="31"/>
      <c r="E114" s="31"/>
      <c r="F114" s="193" t="str">
        <f>F7</f>
        <v>8 vetva Š Školník - Vetva Š Byt školníka</v>
      </c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31"/>
      <c r="R114" s="32"/>
    </row>
    <row r="115" spans="2:65" s="1" customFormat="1" ht="6.9" customHeight="1"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2"/>
    </row>
    <row r="116" spans="2:65" s="1" customFormat="1" ht="18" customHeight="1">
      <c r="B116" s="30"/>
      <c r="C116" s="25" t="s">
        <v>20</v>
      </c>
      <c r="D116" s="31"/>
      <c r="E116" s="31"/>
      <c r="F116" s="23" t="str">
        <f>F9</f>
        <v>Ul. K. Novackého, Prievidza</v>
      </c>
      <c r="G116" s="31"/>
      <c r="H116" s="31"/>
      <c r="I116" s="31"/>
      <c r="J116" s="31"/>
      <c r="K116" s="25" t="s">
        <v>22</v>
      </c>
      <c r="L116" s="31"/>
      <c r="M116" s="251" t="str">
        <f>IF(O9="","",O9)</f>
        <v>12. 2. 2017</v>
      </c>
      <c r="N116" s="188"/>
      <c r="O116" s="188"/>
      <c r="P116" s="188"/>
      <c r="Q116" s="31"/>
      <c r="R116" s="32"/>
    </row>
    <row r="117" spans="2:65" s="1" customFormat="1" ht="6.9" customHeight="1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65" s="1" customFormat="1" ht="13.2">
      <c r="B118" s="30"/>
      <c r="C118" s="25" t="s">
        <v>24</v>
      </c>
      <c r="D118" s="31"/>
      <c r="E118" s="31"/>
      <c r="F118" s="23" t="str">
        <f>E12</f>
        <v xml:space="preserve"> </v>
      </c>
      <c r="G118" s="31"/>
      <c r="H118" s="31"/>
      <c r="I118" s="31"/>
      <c r="J118" s="31"/>
      <c r="K118" s="25" t="s">
        <v>30</v>
      </c>
      <c r="L118" s="31"/>
      <c r="M118" s="221" t="str">
        <f>E18</f>
        <v xml:space="preserve"> </v>
      </c>
      <c r="N118" s="188"/>
      <c r="O118" s="188"/>
      <c r="P118" s="188"/>
      <c r="Q118" s="188"/>
      <c r="R118" s="32"/>
    </row>
    <row r="119" spans="2:65" s="1" customFormat="1" ht="14.4" customHeight="1">
      <c r="B119" s="30"/>
      <c r="C119" s="25" t="s">
        <v>28</v>
      </c>
      <c r="D119" s="31"/>
      <c r="E119" s="31"/>
      <c r="F119" s="23" t="str">
        <f>IF(E15="","",E15)</f>
        <v>Vyplň údaj</v>
      </c>
      <c r="G119" s="31"/>
      <c r="H119" s="31"/>
      <c r="I119" s="31"/>
      <c r="J119" s="31"/>
      <c r="K119" s="25" t="s">
        <v>33</v>
      </c>
      <c r="L119" s="31"/>
      <c r="M119" s="221" t="str">
        <f>E21</f>
        <v xml:space="preserve"> </v>
      </c>
      <c r="N119" s="188"/>
      <c r="O119" s="188"/>
      <c r="P119" s="188"/>
      <c r="Q119" s="188"/>
      <c r="R119" s="32"/>
    </row>
    <row r="120" spans="2:65" s="1" customFormat="1" ht="10.35" customHeight="1"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2"/>
    </row>
    <row r="121" spans="2:65" s="8" customFormat="1" ht="29.25" customHeight="1">
      <c r="B121" s="143"/>
      <c r="C121" s="144" t="s">
        <v>145</v>
      </c>
      <c r="D121" s="145" t="s">
        <v>146</v>
      </c>
      <c r="E121" s="145" t="s">
        <v>56</v>
      </c>
      <c r="F121" s="252" t="s">
        <v>147</v>
      </c>
      <c r="G121" s="253"/>
      <c r="H121" s="253"/>
      <c r="I121" s="253"/>
      <c r="J121" s="145" t="s">
        <v>148</v>
      </c>
      <c r="K121" s="145" t="s">
        <v>149</v>
      </c>
      <c r="L121" s="254" t="s">
        <v>150</v>
      </c>
      <c r="M121" s="253"/>
      <c r="N121" s="252" t="s">
        <v>123</v>
      </c>
      <c r="O121" s="253"/>
      <c r="P121" s="253"/>
      <c r="Q121" s="255"/>
      <c r="R121" s="146"/>
      <c r="T121" s="76" t="s">
        <v>151</v>
      </c>
      <c r="U121" s="77" t="s">
        <v>38</v>
      </c>
      <c r="V121" s="77" t="s">
        <v>152</v>
      </c>
      <c r="W121" s="77" t="s">
        <v>153</v>
      </c>
      <c r="X121" s="77" t="s">
        <v>154</v>
      </c>
      <c r="Y121" s="77" t="s">
        <v>155</v>
      </c>
      <c r="Z121" s="77" t="s">
        <v>156</v>
      </c>
      <c r="AA121" s="78" t="s">
        <v>157</v>
      </c>
    </row>
    <row r="122" spans="2:65" s="1" customFormat="1" ht="29.25" customHeight="1">
      <c r="B122" s="30"/>
      <c r="C122" s="80" t="s">
        <v>120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229">
        <f>BK122</f>
        <v>0</v>
      </c>
      <c r="O122" s="230"/>
      <c r="P122" s="230"/>
      <c r="Q122" s="230"/>
      <c r="R122" s="32"/>
      <c r="T122" s="79"/>
      <c r="U122" s="46"/>
      <c r="V122" s="46"/>
      <c r="W122" s="147">
        <f>W123+W171+W173</f>
        <v>0</v>
      </c>
      <c r="X122" s="46"/>
      <c r="Y122" s="147">
        <f>Y123+Y171+Y173</f>
        <v>0.53507699999999991</v>
      </c>
      <c r="Z122" s="46"/>
      <c r="AA122" s="148">
        <f>AA123+AA171+AA173</f>
        <v>0</v>
      </c>
      <c r="AT122" s="13" t="s">
        <v>73</v>
      </c>
      <c r="AU122" s="13" t="s">
        <v>125</v>
      </c>
      <c r="BK122" s="149">
        <f>BK123+BK171+BK173</f>
        <v>0</v>
      </c>
    </row>
    <row r="123" spans="2:65" s="9" customFormat="1" ht="37.35" customHeight="1">
      <c r="B123" s="150"/>
      <c r="C123" s="151"/>
      <c r="D123" s="152" t="s">
        <v>126</v>
      </c>
      <c r="E123" s="152"/>
      <c r="F123" s="152"/>
      <c r="G123" s="152"/>
      <c r="H123" s="152"/>
      <c r="I123" s="152"/>
      <c r="J123" s="152"/>
      <c r="K123" s="152"/>
      <c r="L123" s="152"/>
      <c r="M123" s="152"/>
      <c r="N123" s="231">
        <f>BK123</f>
        <v>0</v>
      </c>
      <c r="O123" s="232"/>
      <c r="P123" s="232"/>
      <c r="Q123" s="232"/>
      <c r="R123" s="153"/>
      <c r="T123" s="154"/>
      <c r="U123" s="151"/>
      <c r="V123" s="151"/>
      <c r="W123" s="155">
        <f>W124+W132+W139+W159</f>
        <v>0</v>
      </c>
      <c r="X123" s="151"/>
      <c r="Y123" s="155">
        <f>Y124+Y132+Y139+Y159</f>
        <v>0.53507699999999991</v>
      </c>
      <c r="Z123" s="151"/>
      <c r="AA123" s="156">
        <f>AA124+AA132+AA139+AA159</f>
        <v>0</v>
      </c>
      <c r="AR123" s="157" t="s">
        <v>137</v>
      </c>
      <c r="AT123" s="158" t="s">
        <v>73</v>
      </c>
      <c r="AU123" s="158" t="s">
        <v>74</v>
      </c>
      <c r="AY123" s="157" t="s">
        <v>158</v>
      </c>
      <c r="BK123" s="159">
        <f>BK124+BK132+BK139+BK159</f>
        <v>0</v>
      </c>
    </row>
    <row r="124" spans="2:65" s="9" customFormat="1" ht="19.95" customHeight="1">
      <c r="B124" s="150"/>
      <c r="C124" s="151"/>
      <c r="D124" s="160" t="s">
        <v>127</v>
      </c>
      <c r="E124" s="160"/>
      <c r="F124" s="160"/>
      <c r="G124" s="160"/>
      <c r="H124" s="160"/>
      <c r="I124" s="160"/>
      <c r="J124" s="160"/>
      <c r="K124" s="160"/>
      <c r="L124" s="160"/>
      <c r="M124" s="160"/>
      <c r="N124" s="233">
        <f>BK124</f>
        <v>0</v>
      </c>
      <c r="O124" s="234"/>
      <c r="P124" s="234"/>
      <c r="Q124" s="234"/>
      <c r="R124" s="153"/>
      <c r="T124" s="154"/>
      <c r="U124" s="151"/>
      <c r="V124" s="151"/>
      <c r="W124" s="155">
        <f>SUM(W125:W131)</f>
        <v>0</v>
      </c>
      <c r="X124" s="151"/>
      <c r="Y124" s="155">
        <f>SUM(Y125:Y131)</f>
        <v>0.163992</v>
      </c>
      <c r="Z124" s="151"/>
      <c r="AA124" s="156">
        <f>SUM(AA125:AA131)</f>
        <v>0</v>
      </c>
      <c r="AR124" s="157" t="s">
        <v>137</v>
      </c>
      <c r="AT124" s="158" t="s">
        <v>73</v>
      </c>
      <c r="AU124" s="158" t="s">
        <v>81</v>
      </c>
      <c r="AY124" s="157" t="s">
        <v>158</v>
      </c>
      <c r="BK124" s="159">
        <f>SUM(BK125:BK131)</f>
        <v>0</v>
      </c>
    </row>
    <row r="125" spans="2:65" s="1" customFormat="1" ht="31.5" customHeight="1">
      <c r="B125" s="30"/>
      <c r="C125" s="169" t="s">
        <v>291</v>
      </c>
      <c r="D125" s="169" t="s">
        <v>180</v>
      </c>
      <c r="E125" s="170" t="s">
        <v>484</v>
      </c>
      <c r="F125" s="237" t="s">
        <v>485</v>
      </c>
      <c r="G125" s="238"/>
      <c r="H125" s="238"/>
      <c r="I125" s="238"/>
      <c r="J125" s="171" t="s">
        <v>163</v>
      </c>
      <c r="K125" s="172">
        <v>76.400000000000006</v>
      </c>
      <c r="L125" s="239">
        <v>0</v>
      </c>
      <c r="M125" s="238"/>
      <c r="N125" s="240">
        <f t="shared" ref="N125:N131" si="5">ROUND(L125*K125,3)</f>
        <v>0</v>
      </c>
      <c r="O125" s="238"/>
      <c r="P125" s="238"/>
      <c r="Q125" s="238"/>
      <c r="R125" s="32"/>
      <c r="T125" s="165" t="s">
        <v>18</v>
      </c>
      <c r="U125" s="39" t="s">
        <v>41</v>
      </c>
      <c r="V125" s="31"/>
      <c r="W125" s="166">
        <f t="shared" ref="W125:W131" si="6">V125*K125</f>
        <v>0</v>
      </c>
      <c r="X125" s="166">
        <v>2.0000000000000002E-5</v>
      </c>
      <c r="Y125" s="166">
        <f t="shared" ref="Y125:Y131" si="7">X125*K125</f>
        <v>1.5280000000000003E-3</v>
      </c>
      <c r="Z125" s="166">
        <v>0</v>
      </c>
      <c r="AA125" s="167">
        <f t="shared" ref="AA125:AA131" si="8">Z125*K125</f>
        <v>0</v>
      </c>
      <c r="AR125" s="13" t="s">
        <v>183</v>
      </c>
      <c r="AT125" s="13" t="s">
        <v>180</v>
      </c>
      <c r="AU125" s="13" t="s">
        <v>137</v>
      </c>
      <c r="AY125" s="13" t="s">
        <v>158</v>
      </c>
      <c r="BE125" s="105">
        <f t="shared" ref="BE125:BE131" si="9">IF(U125="základná",N125,0)</f>
        <v>0</v>
      </c>
      <c r="BF125" s="105">
        <f t="shared" ref="BF125:BF131" si="10">IF(U125="znížená",N125,0)</f>
        <v>0</v>
      </c>
      <c r="BG125" s="105">
        <f t="shared" ref="BG125:BG131" si="11">IF(U125="zákl. prenesená",N125,0)</f>
        <v>0</v>
      </c>
      <c r="BH125" s="105">
        <f t="shared" ref="BH125:BH131" si="12">IF(U125="zníž. prenesená",N125,0)</f>
        <v>0</v>
      </c>
      <c r="BI125" s="105">
        <f t="shared" ref="BI125:BI131" si="13">IF(U125="nulová",N125,0)</f>
        <v>0</v>
      </c>
      <c r="BJ125" s="13" t="s">
        <v>137</v>
      </c>
      <c r="BK125" s="168">
        <f t="shared" ref="BK125:BK131" si="14">ROUND(L125*K125,3)</f>
        <v>0</v>
      </c>
      <c r="BL125" s="13" t="s">
        <v>183</v>
      </c>
      <c r="BM125" s="13" t="s">
        <v>486</v>
      </c>
    </row>
    <row r="126" spans="2:65" s="1" customFormat="1" ht="31.5" customHeight="1">
      <c r="B126" s="30"/>
      <c r="C126" s="161" t="s">
        <v>307</v>
      </c>
      <c r="D126" s="161" t="s">
        <v>160</v>
      </c>
      <c r="E126" s="162" t="s">
        <v>487</v>
      </c>
      <c r="F126" s="241" t="s">
        <v>488</v>
      </c>
      <c r="G126" s="242"/>
      <c r="H126" s="242"/>
      <c r="I126" s="242"/>
      <c r="J126" s="163" t="s">
        <v>163</v>
      </c>
      <c r="K126" s="164">
        <v>12.4</v>
      </c>
      <c r="L126" s="243">
        <v>0</v>
      </c>
      <c r="M126" s="242"/>
      <c r="N126" s="244">
        <f t="shared" si="5"/>
        <v>0</v>
      </c>
      <c r="O126" s="238"/>
      <c r="P126" s="238"/>
      <c r="Q126" s="238"/>
      <c r="R126" s="32"/>
      <c r="T126" s="165" t="s">
        <v>18</v>
      </c>
      <c r="U126" s="39" t="s">
        <v>41</v>
      </c>
      <c r="V126" s="31"/>
      <c r="W126" s="166">
        <f t="shared" si="6"/>
        <v>0</v>
      </c>
      <c r="X126" s="166">
        <v>6.0999999999999997E-4</v>
      </c>
      <c r="Y126" s="166">
        <f t="shared" si="7"/>
        <v>7.5639999999999995E-3</v>
      </c>
      <c r="Z126" s="166">
        <v>0</v>
      </c>
      <c r="AA126" s="167">
        <f t="shared" si="8"/>
        <v>0</v>
      </c>
      <c r="AR126" s="13" t="s">
        <v>164</v>
      </c>
      <c r="AT126" s="13" t="s">
        <v>160</v>
      </c>
      <c r="AU126" s="13" t="s">
        <v>137</v>
      </c>
      <c r="AY126" s="13" t="s">
        <v>158</v>
      </c>
      <c r="BE126" s="105">
        <f t="shared" si="9"/>
        <v>0</v>
      </c>
      <c r="BF126" s="105">
        <f t="shared" si="10"/>
        <v>0</v>
      </c>
      <c r="BG126" s="105">
        <f t="shared" si="11"/>
        <v>0</v>
      </c>
      <c r="BH126" s="105">
        <f t="shared" si="12"/>
        <v>0</v>
      </c>
      <c r="BI126" s="105">
        <f t="shared" si="13"/>
        <v>0</v>
      </c>
      <c r="BJ126" s="13" t="s">
        <v>137</v>
      </c>
      <c r="BK126" s="168">
        <f t="shared" si="14"/>
        <v>0</v>
      </c>
      <c r="BL126" s="13" t="s">
        <v>165</v>
      </c>
      <c r="BM126" s="13" t="s">
        <v>489</v>
      </c>
    </row>
    <row r="127" spans="2:65" s="1" customFormat="1" ht="31.5" customHeight="1">
      <c r="B127" s="30"/>
      <c r="C127" s="161" t="s">
        <v>334</v>
      </c>
      <c r="D127" s="161" t="s">
        <v>160</v>
      </c>
      <c r="E127" s="162" t="s">
        <v>490</v>
      </c>
      <c r="F127" s="241" t="s">
        <v>491</v>
      </c>
      <c r="G127" s="242"/>
      <c r="H127" s="242"/>
      <c r="I127" s="242"/>
      <c r="J127" s="163" t="s">
        <v>163</v>
      </c>
      <c r="K127" s="164">
        <v>6</v>
      </c>
      <c r="L127" s="243">
        <v>0</v>
      </c>
      <c r="M127" s="242"/>
      <c r="N127" s="244">
        <f t="shared" si="5"/>
        <v>0</v>
      </c>
      <c r="O127" s="238"/>
      <c r="P127" s="238"/>
      <c r="Q127" s="238"/>
      <c r="R127" s="32"/>
      <c r="T127" s="165" t="s">
        <v>18</v>
      </c>
      <c r="U127" s="39" t="s">
        <v>41</v>
      </c>
      <c r="V127" s="31"/>
      <c r="W127" s="166">
        <f t="shared" si="6"/>
        <v>0</v>
      </c>
      <c r="X127" s="166">
        <v>9.5E-4</v>
      </c>
      <c r="Y127" s="166">
        <f t="shared" si="7"/>
        <v>5.7000000000000002E-3</v>
      </c>
      <c r="Z127" s="166">
        <v>0</v>
      </c>
      <c r="AA127" s="167">
        <f t="shared" si="8"/>
        <v>0</v>
      </c>
      <c r="AR127" s="13" t="s">
        <v>164</v>
      </c>
      <c r="AT127" s="13" t="s">
        <v>160</v>
      </c>
      <c r="AU127" s="13" t="s">
        <v>137</v>
      </c>
      <c r="AY127" s="13" t="s">
        <v>158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3" t="s">
        <v>137</v>
      </c>
      <c r="BK127" s="168">
        <f t="shared" si="14"/>
        <v>0</v>
      </c>
      <c r="BL127" s="13" t="s">
        <v>165</v>
      </c>
      <c r="BM127" s="13" t="s">
        <v>492</v>
      </c>
    </row>
    <row r="128" spans="2:65" s="1" customFormat="1" ht="31.5" customHeight="1">
      <c r="B128" s="30"/>
      <c r="C128" s="161" t="s">
        <v>338</v>
      </c>
      <c r="D128" s="161" t="s">
        <v>160</v>
      </c>
      <c r="E128" s="162" t="s">
        <v>493</v>
      </c>
      <c r="F128" s="241" t="s">
        <v>494</v>
      </c>
      <c r="G128" s="242"/>
      <c r="H128" s="242"/>
      <c r="I128" s="242"/>
      <c r="J128" s="163" t="s">
        <v>163</v>
      </c>
      <c r="K128" s="164">
        <v>24</v>
      </c>
      <c r="L128" s="243">
        <v>0</v>
      </c>
      <c r="M128" s="242"/>
      <c r="N128" s="244">
        <f t="shared" si="5"/>
        <v>0</v>
      </c>
      <c r="O128" s="238"/>
      <c r="P128" s="238"/>
      <c r="Q128" s="238"/>
      <c r="R128" s="32"/>
      <c r="T128" s="165" t="s">
        <v>18</v>
      </c>
      <c r="U128" s="39" t="s">
        <v>41</v>
      </c>
      <c r="V128" s="31"/>
      <c r="W128" s="166">
        <f t="shared" si="6"/>
        <v>0</v>
      </c>
      <c r="X128" s="166">
        <v>8.8999999999999995E-4</v>
      </c>
      <c r="Y128" s="166">
        <f t="shared" si="7"/>
        <v>2.1359999999999997E-2</v>
      </c>
      <c r="Z128" s="166">
        <v>0</v>
      </c>
      <c r="AA128" s="167">
        <f t="shared" si="8"/>
        <v>0</v>
      </c>
      <c r="AR128" s="13" t="s">
        <v>164</v>
      </c>
      <c r="AT128" s="13" t="s">
        <v>160</v>
      </c>
      <c r="AU128" s="13" t="s">
        <v>137</v>
      </c>
      <c r="AY128" s="13" t="s">
        <v>158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3" t="s">
        <v>137</v>
      </c>
      <c r="BK128" s="168">
        <f t="shared" si="14"/>
        <v>0</v>
      </c>
      <c r="BL128" s="13" t="s">
        <v>165</v>
      </c>
      <c r="BM128" s="13" t="s">
        <v>495</v>
      </c>
    </row>
    <row r="129" spans="2:65" s="1" customFormat="1" ht="31.5" customHeight="1">
      <c r="B129" s="30"/>
      <c r="C129" s="161" t="s">
        <v>499</v>
      </c>
      <c r="D129" s="161" t="s">
        <v>160</v>
      </c>
      <c r="E129" s="162" t="s">
        <v>500</v>
      </c>
      <c r="F129" s="241" t="s">
        <v>501</v>
      </c>
      <c r="G129" s="242"/>
      <c r="H129" s="242"/>
      <c r="I129" s="242"/>
      <c r="J129" s="163" t="s">
        <v>163</v>
      </c>
      <c r="K129" s="164">
        <v>34</v>
      </c>
      <c r="L129" s="243">
        <v>0</v>
      </c>
      <c r="M129" s="242"/>
      <c r="N129" s="244">
        <f t="shared" si="5"/>
        <v>0</v>
      </c>
      <c r="O129" s="238"/>
      <c r="P129" s="238"/>
      <c r="Q129" s="238"/>
      <c r="R129" s="32"/>
      <c r="T129" s="165" t="s">
        <v>18</v>
      </c>
      <c r="U129" s="39" t="s">
        <v>41</v>
      </c>
      <c r="V129" s="31"/>
      <c r="W129" s="166">
        <f t="shared" si="6"/>
        <v>0</v>
      </c>
      <c r="X129" s="166">
        <v>3.7599999999999999E-3</v>
      </c>
      <c r="Y129" s="166">
        <f t="shared" si="7"/>
        <v>0.12784000000000001</v>
      </c>
      <c r="Z129" s="166">
        <v>0</v>
      </c>
      <c r="AA129" s="167">
        <f t="shared" si="8"/>
        <v>0</v>
      </c>
      <c r="AR129" s="13" t="s">
        <v>164</v>
      </c>
      <c r="AT129" s="13" t="s">
        <v>160</v>
      </c>
      <c r="AU129" s="13" t="s">
        <v>137</v>
      </c>
      <c r="AY129" s="13" t="s">
        <v>158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3" t="s">
        <v>137</v>
      </c>
      <c r="BK129" s="168">
        <f t="shared" si="14"/>
        <v>0</v>
      </c>
      <c r="BL129" s="13" t="s">
        <v>165</v>
      </c>
      <c r="BM129" s="13" t="s">
        <v>502</v>
      </c>
    </row>
    <row r="130" spans="2:65" s="1" customFormat="1" ht="31.5" customHeight="1">
      <c r="B130" s="30"/>
      <c r="C130" s="169" t="s">
        <v>220</v>
      </c>
      <c r="D130" s="169" t="s">
        <v>180</v>
      </c>
      <c r="E130" s="170" t="s">
        <v>190</v>
      </c>
      <c r="F130" s="237" t="s">
        <v>191</v>
      </c>
      <c r="G130" s="238"/>
      <c r="H130" s="238"/>
      <c r="I130" s="238"/>
      <c r="J130" s="171" t="s">
        <v>192</v>
      </c>
      <c r="K130" s="173">
        <v>0</v>
      </c>
      <c r="L130" s="239">
        <v>0</v>
      </c>
      <c r="M130" s="238"/>
      <c r="N130" s="240">
        <f t="shared" si="5"/>
        <v>0</v>
      </c>
      <c r="O130" s="238"/>
      <c r="P130" s="238"/>
      <c r="Q130" s="238"/>
      <c r="R130" s="32"/>
      <c r="T130" s="165" t="s">
        <v>18</v>
      </c>
      <c r="U130" s="39" t="s">
        <v>41</v>
      </c>
      <c r="V130" s="31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3" t="s">
        <v>183</v>
      </c>
      <c r="AT130" s="13" t="s">
        <v>180</v>
      </c>
      <c r="AU130" s="13" t="s">
        <v>137</v>
      </c>
      <c r="AY130" s="13" t="s">
        <v>158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3" t="s">
        <v>137</v>
      </c>
      <c r="BK130" s="168">
        <f t="shared" si="14"/>
        <v>0</v>
      </c>
      <c r="BL130" s="13" t="s">
        <v>183</v>
      </c>
      <c r="BM130" s="13" t="s">
        <v>503</v>
      </c>
    </row>
    <row r="131" spans="2:65" s="1" customFormat="1" ht="31.5" customHeight="1">
      <c r="B131" s="30"/>
      <c r="C131" s="169" t="s">
        <v>259</v>
      </c>
      <c r="D131" s="169" t="s">
        <v>180</v>
      </c>
      <c r="E131" s="170" t="s">
        <v>195</v>
      </c>
      <c r="F131" s="237" t="s">
        <v>196</v>
      </c>
      <c r="G131" s="238"/>
      <c r="H131" s="238"/>
      <c r="I131" s="238"/>
      <c r="J131" s="171" t="s">
        <v>192</v>
      </c>
      <c r="K131" s="173">
        <v>0</v>
      </c>
      <c r="L131" s="239">
        <v>0</v>
      </c>
      <c r="M131" s="238"/>
      <c r="N131" s="240">
        <f t="shared" si="5"/>
        <v>0</v>
      </c>
      <c r="O131" s="238"/>
      <c r="P131" s="238"/>
      <c r="Q131" s="238"/>
      <c r="R131" s="32"/>
      <c r="T131" s="165" t="s">
        <v>18</v>
      </c>
      <c r="U131" s="39" t="s">
        <v>41</v>
      </c>
      <c r="V131" s="31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3" t="s">
        <v>183</v>
      </c>
      <c r="AT131" s="13" t="s">
        <v>180</v>
      </c>
      <c r="AU131" s="13" t="s">
        <v>137</v>
      </c>
      <c r="AY131" s="13" t="s">
        <v>158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3" t="s">
        <v>137</v>
      </c>
      <c r="BK131" s="168">
        <f t="shared" si="14"/>
        <v>0</v>
      </c>
      <c r="BL131" s="13" t="s">
        <v>183</v>
      </c>
      <c r="BM131" s="13" t="s">
        <v>504</v>
      </c>
    </row>
    <row r="132" spans="2:65" s="9" customFormat="1" ht="29.85" customHeight="1">
      <c r="B132" s="150"/>
      <c r="C132" s="151"/>
      <c r="D132" s="160" t="s">
        <v>129</v>
      </c>
      <c r="E132" s="160"/>
      <c r="F132" s="160"/>
      <c r="G132" s="160"/>
      <c r="H132" s="160"/>
      <c r="I132" s="160"/>
      <c r="J132" s="160"/>
      <c r="K132" s="160"/>
      <c r="L132" s="160"/>
      <c r="M132" s="160"/>
      <c r="N132" s="235">
        <f>BK132</f>
        <v>0</v>
      </c>
      <c r="O132" s="236"/>
      <c r="P132" s="236"/>
      <c r="Q132" s="236"/>
      <c r="R132" s="153"/>
      <c r="T132" s="154"/>
      <c r="U132" s="151"/>
      <c r="V132" s="151"/>
      <c r="W132" s="155">
        <f>SUM(W133:W138)</f>
        <v>0</v>
      </c>
      <c r="X132" s="151"/>
      <c r="Y132" s="155">
        <f>SUM(Y133:Y138)</f>
        <v>0.11283199999999999</v>
      </c>
      <c r="Z132" s="151"/>
      <c r="AA132" s="156">
        <f>SUM(AA133:AA138)</f>
        <v>0</v>
      </c>
      <c r="AR132" s="157" t="s">
        <v>137</v>
      </c>
      <c r="AT132" s="158" t="s">
        <v>73</v>
      </c>
      <c r="AU132" s="158" t="s">
        <v>81</v>
      </c>
      <c r="AY132" s="157" t="s">
        <v>158</v>
      </c>
      <c r="BK132" s="159">
        <f>SUM(BK133:BK138)</f>
        <v>0</v>
      </c>
    </row>
    <row r="133" spans="2:65" s="1" customFormat="1" ht="31.5" customHeight="1">
      <c r="B133" s="30"/>
      <c r="C133" s="169" t="s">
        <v>303</v>
      </c>
      <c r="D133" s="169" t="s">
        <v>180</v>
      </c>
      <c r="E133" s="170" t="s">
        <v>505</v>
      </c>
      <c r="F133" s="237" t="s">
        <v>506</v>
      </c>
      <c r="G133" s="238"/>
      <c r="H133" s="238"/>
      <c r="I133" s="238"/>
      <c r="J133" s="171" t="s">
        <v>163</v>
      </c>
      <c r="K133" s="172">
        <v>36.4</v>
      </c>
      <c r="L133" s="239">
        <v>0</v>
      </c>
      <c r="M133" s="238"/>
      <c r="N133" s="240">
        <f t="shared" ref="N133:N138" si="15">ROUND(L133*K133,3)</f>
        <v>0</v>
      </c>
      <c r="O133" s="238"/>
      <c r="P133" s="238"/>
      <c r="Q133" s="238"/>
      <c r="R133" s="32"/>
      <c r="T133" s="165" t="s">
        <v>18</v>
      </c>
      <c r="U133" s="39" t="s">
        <v>41</v>
      </c>
      <c r="V133" s="31"/>
      <c r="W133" s="166">
        <f t="shared" ref="W133:W138" si="16">V133*K133</f>
        <v>0</v>
      </c>
      <c r="X133" s="166">
        <v>1.1199999999999999E-3</v>
      </c>
      <c r="Y133" s="166">
        <f t="shared" ref="Y133:Y138" si="17">X133*K133</f>
        <v>4.0767999999999992E-2</v>
      </c>
      <c r="Z133" s="166">
        <v>0</v>
      </c>
      <c r="AA133" s="167">
        <f t="shared" ref="AA133:AA138" si="18">Z133*K133</f>
        <v>0</v>
      </c>
      <c r="AR133" s="13" t="s">
        <v>183</v>
      </c>
      <c r="AT133" s="13" t="s">
        <v>180</v>
      </c>
      <c r="AU133" s="13" t="s">
        <v>137</v>
      </c>
      <c r="AY133" s="13" t="s">
        <v>158</v>
      </c>
      <c r="BE133" s="105">
        <f t="shared" ref="BE133:BE138" si="19">IF(U133="základná",N133,0)</f>
        <v>0</v>
      </c>
      <c r="BF133" s="105">
        <f t="shared" ref="BF133:BF138" si="20">IF(U133="znížená",N133,0)</f>
        <v>0</v>
      </c>
      <c r="BG133" s="105">
        <f t="shared" ref="BG133:BG138" si="21">IF(U133="zákl. prenesená",N133,0)</f>
        <v>0</v>
      </c>
      <c r="BH133" s="105">
        <f t="shared" ref="BH133:BH138" si="22">IF(U133="zníž. prenesená",N133,0)</f>
        <v>0</v>
      </c>
      <c r="BI133" s="105">
        <f t="shared" ref="BI133:BI138" si="23">IF(U133="nulová",N133,0)</f>
        <v>0</v>
      </c>
      <c r="BJ133" s="13" t="s">
        <v>137</v>
      </c>
      <c r="BK133" s="168">
        <f t="shared" ref="BK133:BK138" si="24">ROUND(L133*K133,3)</f>
        <v>0</v>
      </c>
      <c r="BL133" s="13" t="s">
        <v>183</v>
      </c>
      <c r="BM133" s="13" t="s">
        <v>507</v>
      </c>
    </row>
    <row r="134" spans="2:65" s="1" customFormat="1" ht="31.5" customHeight="1">
      <c r="B134" s="30"/>
      <c r="C134" s="169" t="s">
        <v>311</v>
      </c>
      <c r="D134" s="169" t="s">
        <v>180</v>
      </c>
      <c r="E134" s="170" t="s">
        <v>508</v>
      </c>
      <c r="F134" s="237" t="s">
        <v>509</v>
      </c>
      <c r="G134" s="238"/>
      <c r="H134" s="238"/>
      <c r="I134" s="238"/>
      <c r="J134" s="171" t="s">
        <v>163</v>
      </c>
      <c r="K134" s="172">
        <v>12.4</v>
      </c>
      <c r="L134" s="239">
        <v>0</v>
      </c>
      <c r="M134" s="238"/>
      <c r="N134" s="240">
        <f t="shared" si="15"/>
        <v>0</v>
      </c>
      <c r="O134" s="238"/>
      <c r="P134" s="238"/>
      <c r="Q134" s="238"/>
      <c r="R134" s="32"/>
      <c r="T134" s="165" t="s">
        <v>18</v>
      </c>
      <c r="U134" s="39" t="s">
        <v>41</v>
      </c>
      <c r="V134" s="31"/>
      <c r="W134" s="166">
        <f t="shared" si="16"/>
        <v>0</v>
      </c>
      <c r="X134" s="166">
        <v>1.3600000000000001E-3</v>
      </c>
      <c r="Y134" s="166">
        <f t="shared" si="17"/>
        <v>1.6864000000000001E-2</v>
      </c>
      <c r="Z134" s="166">
        <v>0</v>
      </c>
      <c r="AA134" s="167">
        <f t="shared" si="18"/>
        <v>0</v>
      </c>
      <c r="AR134" s="13" t="s">
        <v>183</v>
      </c>
      <c r="AT134" s="13" t="s">
        <v>180</v>
      </c>
      <c r="AU134" s="13" t="s">
        <v>137</v>
      </c>
      <c r="AY134" s="13" t="s">
        <v>158</v>
      </c>
      <c r="BE134" s="105">
        <f t="shared" si="19"/>
        <v>0</v>
      </c>
      <c r="BF134" s="105">
        <f t="shared" si="20"/>
        <v>0</v>
      </c>
      <c r="BG134" s="105">
        <f t="shared" si="21"/>
        <v>0</v>
      </c>
      <c r="BH134" s="105">
        <f t="shared" si="22"/>
        <v>0</v>
      </c>
      <c r="BI134" s="105">
        <f t="shared" si="23"/>
        <v>0</v>
      </c>
      <c r="BJ134" s="13" t="s">
        <v>137</v>
      </c>
      <c r="BK134" s="168">
        <f t="shared" si="24"/>
        <v>0</v>
      </c>
      <c r="BL134" s="13" t="s">
        <v>183</v>
      </c>
      <c r="BM134" s="13" t="s">
        <v>510</v>
      </c>
    </row>
    <row r="135" spans="2:65" s="1" customFormat="1" ht="31.5" customHeight="1">
      <c r="B135" s="30"/>
      <c r="C135" s="169" t="s">
        <v>287</v>
      </c>
      <c r="D135" s="169" t="s">
        <v>180</v>
      </c>
      <c r="E135" s="170" t="s">
        <v>511</v>
      </c>
      <c r="F135" s="237" t="s">
        <v>512</v>
      </c>
      <c r="G135" s="238"/>
      <c r="H135" s="238"/>
      <c r="I135" s="238"/>
      <c r="J135" s="171" t="s">
        <v>163</v>
      </c>
      <c r="K135" s="172">
        <v>6</v>
      </c>
      <c r="L135" s="239">
        <v>0</v>
      </c>
      <c r="M135" s="238"/>
      <c r="N135" s="240">
        <f t="shared" si="15"/>
        <v>0</v>
      </c>
      <c r="O135" s="238"/>
      <c r="P135" s="238"/>
      <c r="Q135" s="238"/>
      <c r="R135" s="32"/>
      <c r="T135" s="165" t="s">
        <v>18</v>
      </c>
      <c r="U135" s="39" t="s">
        <v>41</v>
      </c>
      <c r="V135" s="31"/>
      <c r="W135" s="166">
        <f t="shared" si="16"/>
        <v>0</v>
      </c>
      <c r="X135" s="166">
        <v>1.48E-3</v>
      </c>
      <c r="Y135" s="166">
        <f t="shared" si="17"/>
        <v>8.879999999999999E-3</v>
      </c>
      <c r="Z135" s="166">
        <v>0</v>
      </c>
      <c r="AA135" s="167">
        <f t="shared" si="18"/>
        <v>0</v>
      </c>
      <c r="AR135" s="13" t="s">
        <v>183</v>
      </c>
      <c r="AT135" s="13" t="s">
        <v>180</v>
      </c>
      <c r="AU135" s="13" t="s">
        <v>137</v>
      </c>
      <c r="AY135" s="13" t="s">
        <v>158</v>
      </c>
      <c r="BE135" s="105">
        <f t="shared" si="19"/>
        <v>0</v>
      </c>
      <c r="BF135" s="105">
        <f t="shared" si="20"/>
        <v>0</v>
      </c>
      <c r="BG135" s="105">
        <f t="shared" si="21"/>
        <v>0</v>
      </c>
      <c r="BH135" s="105">
        <f t="shared" si="22"/>
        <v>0</v>
      </c>
      <c r="BI135" s="105">
        <f t="shared" si="23"/>
        <v>0</v>
      </c>
      <c r="BJ135" s="13" t="s">
        <v>137</v>
      </c>
      <c r="BK135" s="168">
        <f t="shared" si="24"/>
        <v>0</v>
      </c>
      <c r="BL135" s="13" t="s">
        <v>183</v>
      </c>
      <c r="BM135" s="13" t="s">
        <v>513</v>
      </c>
    </row>
    <row r="136" spans="2:65" s="1" customFormat="1" ht="31.5" customHeight="1">
      <c r="B136" s="30"/>
      <c r="C136" s="169" t="s">
        <v>295</v>
      </c>
      <c r="D136" s="169" t="s">
        <v>180</v>
      </c>
      <c r="E136" s="170" t="s">
        <v>514</v>
      </c>
      <c r="F136" s="237" t="s">
        <v>515</v>
      </c>
      <c r="G136" s="238"/>
      <c r="H136" s="238"/>
      <c r="I136" s="238"/>
      <c r="J136" s="171" t="s">
        <v>163</v>
      </c>
      <c r="K136" s="172">
        <v>24</v>
      </c>
      <c r="L136" s="239">
        <v>0</v>
      </c>
      <c r="M136" s="238"/>
      <c r="N136" s="240">
        <f t="shared" si="15"/>
        <v>0</v>
      </c>
      <c r="O136" s="238"/>
      <c r="P136" s="238"/>
      <c r="Q136" s="238"/>
      <c r="R136" s="32"/>
      <c r="T136" s="165" t="s">
        <v>18</v>
      </c>
      <c r="U136" s="39" t="s">
        <v>41</v>
      </c>
      <c r="V136" s="31"/>
      <c r="W136" s="166">
        <f t="shared" si="16"/>
        <v>0</v>
      </c>
      <c r="X136" s="166">
        <v>1.9300000000000001E-3</v>
      </c>
      <c r="Y136" s="166">
        <f t="shared" si="17"/>
        <v>4.632E-2</v>
      </c>
      <c r="Z136" s="166">
        <v>0</v>
      </c>
      <c r="AA136" s="167">
        <f t="shared" si="18"/>
        <v>0</v>
      </c>
      <c r="AR136" s="13" t="s">
        <v>183</v>
      </c>
      <c r="AT136" s="13" t="s">
        <v>180</v>
      </c>
      <c r="AU136" s="13" t="s">
        <v>137</v>
      </c>
      <c r="AY136" s="13" t="s">
        <v>158</v>
      </c>
      <c r="BE136" s="105">
        <f t="shared" si="19"/>
        <v>0</v>
      </c>
      <c r="BF136" s="105">
        <f t="shared" si="20"/>
        <v>0</v>
      </c>
      <c r="BG136" s="105">
        <f t="shared" si="21"/>
        <v>0</v>
      </c>
      <c r="BH136" s="105">
        <f t="shared" si="22"/>
        <v>0</v>
      </c>
      <c r="BI136" s="105">
        <f t="shared" si="23"/>
        <v>0</v>
      </c>
      <c r="BJ136" s="13" t="s">
        <v>137</v>
      </c>
      <c r="BK136" s="168">
        <f t="shared" si="24"/>
        <v>0</v>
      </c>
      <c r="BL136" s="13" t="s">
        <v>183</v>
      </c>
      <c r="BM136" s="13" t="s">
        <v>516</v>
      </c>
    </row>
    <row r="137" spans="2:65" s="1" customFormat="1" ht="31.5" customHeight="1">
      <c r="B137" s="30"/>
      <c r="C137" s="169" t="s">
        <v>263</v>
      </c>
      <c r="D137" s="169" t="s">
        <v>180</v>
      </c>
      <c r="E137" s="170" t="s">
        <v>276</v>
      </c>
      <c r="F137" s="237" t="s">
        <v>277</v>
      </c>
      <c r="G137" s="238"/>
      <c r="H137" s="238"/>
      <c r="I137" s="238"/>
      <c r="J137" s="171" t="s">
        <v>192</v>
      </c>
      <c r="K137" s="173">
        <v>0</v>
      </c>
      <c r="L137" s="239">
        <v>0</v>
      </c>
      <c r="M137" s="238"/>
      <c r="N137" s="240">
        <f t="shared" si="15"/>
        <v>0</v>
      </c>
      <c r="O137" s="238"/>
      <c r="P137" s="238"/>
      <c r="Q137" s="238"/>
      <c r="R137" s="32"/>
      <c r="T137" s="165" t="s">
        <v>18</v>
      </c>
      <c r="U137" s="39" t="s">
        <v>41</v>
      </c>
      <c r="V137" s="31"/>
      <c r="W137" s="166">
        <f t="shared" si="16"/>
        <v>0</v>
      </c>
      <c r="X137" s="166">
        <v>0</v>
      </c>
      <c r="Y137" s="166">
        <f t="shared" si="17"/>
        <v>0</v>
      </c>
      <c r="Z137" s="166">
        <v>0</v>
      </c>
      <c r="AA137" s="167">
        <f t="shared" si="18"/>
        <v>0</v>
      </c>
      <c r="AR137" s="13" t="s">
        <v>183</v>
      </c>
      <c r="AT137" s="13" t="s">
        <v>180</v>
      </c>
      <c r="AU137" s="13" t="s">
        <v>137</v>
      </c>
      <c r="AY137" s="13" t="s">
        <v>158</v>
      </c>
      <c r="BE137" s="105">
        <f t="shared" si="19"/>
        <v>0</v>
      </c>
      <c r="BF137" s="105">
        <f t="shared" si="20"/>
        <v>0</v>
      </c>
      <c r="BG137" s="105">
        <f t="shared" si="21"/>
        <v>0</v>
      </c>
      <c r="BH137" s="105">
        <f t="shared" si="22"/>
        <v>0</v>
      </c>
      <c r="BI137" s="105">
        <f t="shared" si="23"/>
        <v>0</v>
      </c>
      <c r="BJ137" s="13" t="s">
        <v>137</v>
      </c>
      <c r="BK137" s="168">
        <f t="shared" si="24"/>
        <v>0</v>
      </c>
      <c r="BL137" s="13" t="s">
        <v>183</v>
      </c>
      <c r="BM137" s="13" t="s">
        <v>526</v>
      </c>
    </row>
    <row r="138" spans="2:65" s="1" customFormat="1" ht="31.5" customHeight="1">
      <c r="B138" s="30"/>
      <c r="C138" s="169" t="s">
        <v>267</v>
      </c>
      <c r="D138" s="169" t="s">
        <v>180</v>
      </c>
      <c r="E138" s="170" t="s">
        <v>280</v>
      </c>
      <c r="F138" s="237" t="s">
        <v>281</v>
      </c>
      <c r="G138" s="238"/>
      <c r="H138" s="238"/>
      <c r="I138" s="238"/>
      <c r="J138" s="171" t="s">
        <v>192</v>
      </c>
      <c r="K138" s="173">
        <v>0</v>
      </c>
      <c r="L138" s="239">
        <v>0</v>
      </c>
      <c r="M138" s="238"/>
      <c r="N138" s="240">
        <f t="shared" si="15"/>
        <v>0</v>
      </c>
      <c r="O138" s="238"/>
      <c r="P138" s="238"/>
      <c r="Q138" s="238"/>
      <c r="R138" s="32"/>
      <c r="T138" s="165" t="s">
        <v>18</v>
      </c>
      <c r="U138" s="39" t="s">
        <v>41</v>
      </c>
      <c r="V138" s="31"/>
      <c r="W138" s="166">
        <f t="shared" si="16"/>
        <v>0</v>
      </c>
      <c r="X138" s="166">
        <v>0</v>
      </c>
      <c r="Y138" s="166">
        <f t="shared" si="17"/>
        <v>0</v>
      </c>
      <c r="Z138" s="166">
        <v>0</v>
      </c>
      <c r="AA138" s="167">
        <f t="shared" si="18"/>
        <v>0</v>
      </c>
      <c r="AR138" s="13" t="s">
        <v>183</v>
      </c>
      <c r="AT138" s="13" t="s">
        <v>180</v>
      </c>
      <c r="AU138" s="13" t="s">
        <v>137</v>
      </c>
      <c r="AY138" s="13" t="s">
        <v>158</v>
      </c>
      <c r="BE138" s="105">
        <f t="shared" si="19"/>
        <v>0</v>
      </c>
      <c r="BF138" s="105">
        <f t="shared" si="20"/>
        <v>0</v>
      </c>
      <c r="BG138" s="105">
        <f t="shared" si="21"/>
        <v>0</v>
      </c>
      <c r="BH138" s="105">
        <f t="shared" si="22"/>
        <v>0</v>
      </c>
      <c r="BI138" s="105">
        <f t="shared" si="23"/>
        <v>0</v>
      </c>
      <c r="BJ138" s="13" t="s">
        <v>137</v>
      </c>
      <c r="BK138" s="168">
        <f t="shared" si="24"/>
        <v>0</v>
      </c>
      <c r="BL138" s="13" t="s">
        <v>183</v>
      </c>
      <c r="BM138" s="13" t="s">
        <v>527</v>
      </c>
    </row>
    <row r="139" spans="2:65" s="9" customFormat="1" ht="29.85" customHeight="1">
      <c r="B139" s="150"/>
      <c r="C139" s="151"/>
      <c r="D139" s="160" t="s">
        <v>130</v>
      </c>
      <c r="E139" s="160"/>
      <c r="F139" s="160"/>
      <c r="G139" s="160"/>
      <c r="H139" s="160"/>
      <c r="I139" s="160"/>
      <c r="J139" s="160"/>
      <c r="K139" s="160"/>
      <c r="L139" s="160"/>
      <c r="M139" s="160"/>
      <c r="N139" s="235">
        <f>BK139</f>
        <v>0</v>
      </c>
      <c r="O139" s="236"/>
      <c r="P139" s="236"/>
      <c r="Q139" s="236"/>
      <c r="R139" s="153"/>
      <c r="T139" s="154"/>
      <c r="U139" s="151"/>
      <c r="V139" s="151"/>
      <c r="W139" s="155">
        <f>SUM(W140:W158)</f>
        <v>0</v>
      </c>
      <c r="X139" s="151"/>
      <c r="Y139" s="155">
        <f>SUM(Y140:Y158)</f>
        <v>1.8232999999999999E-2</v>
      </c>
      <c r="Z139" s="151"/>
      <c r="AA139" s="156">
        <f>SUM(AA140:AA158)</f>
        <v>0</v>
      </c>
      <c r="AR139" s="157" t="s">
        <v>137</v>
      </c>
      <c r="AT139" s="158" t="s">
        <v>73</v>
      </c>
      <c r="AU139" s="158" t="s">
        <v>81</v>
      </c>
      <c r="AY139" s="157" t="s">
        <v>158</v>
      </c>
      <c r="BK139" s="159">
        <f>SUM(BK140:BK158)</f>
        <v>0</v>
      </c>
    </row>
    <row r="140" spans="2:65" s="1" customFormat="1" ht="22.5" customHeight="1">
      <c r="B140" s="30"/>
      <c r="C140" s="169" t="s">
        <v>380</v>
      </c>
      <c r="D140" s="169" t="s">
        <v>180</v>
      </c>
      <c r="E140" s="170" t="s">
        <v>546</v>
      </c>
      <c r="F140" s="237" t="s">
        <v>547</v>
      </c>
      <c r="G140" s="238"/>
      <c r="H140" s="238"/>
      <c r="I140" s="238"/>
      <c r="J140" s="171" t="s">
        <v>205</v>
      </c>
      <c r="K140" s="172">
        <v>2</v>
      </c>
      <c r="L140" s="239">
        <v>0</v>
      </c>
      <c r="M140" s="238"/>
      <c r="N140" s="240">
        <f t="shared" ref="N140:N158" si="25">ROUND(L140*K140,3)</f>
        <v>0</v>
      </c>
      <c r="O140" s="238"/>
      <c r="P140" s="238"/>
      <c r="Q140" s="238"/>
      <c r="R140" s="32"/>
      <c r="T140" s="165" t="s">
        <v>18</v>
      </c>
      <c r="U140" s="39" t="s">
        <v>41</v>
      </c>
      <c r="V140" s="31"/>
      <c r="W140" s="166">
        <f t="shared" ref="W140:W158" si="26">V140*K140</f>
        <v>0</v>
      </c>
      <c r="X140" s="166">
        <v>2.0000000000000002E-5</v>
      </c>
      <c r="Y140" s="166">
        <f t="shared" ref="Y140:Y158" si="27">X140*K140</f>
        <v>4.0000000000000003E-5</v>
      </c>
      <c r="Z140" s="166">
        <v>0</v>
      </c>
      <c r="AA140" s="167">
        <f t="shared" ref="AA140:AA158" si="28">Z140*K140</f>
        <v>0</v>
      </c>
      <c r="AR140" s="13" t="s">
        <v>183</v>
      </c>
      <c r="AT140" s="13" t="s">
        <v>180</v>
      </c>
      <c r="AU140" s="13" t="s">
        <v>137</v>
      </c>
      <c r="AY140" s="13" t="s">
        <v>158</v>
      </c>
      <c r="BE140" s="105">
        <f t="shared" ref="BE140:BE158" si="29">IF(U140="základná",N140,0)</f>
        <v>0</v>
      </c>
      <c r="BF140" s="105">
        <f t="shared" ref="BF140:BF158" si="30">IF(U140="znížená",N140,0)</f>
        <v>0</v>
      </c>
      <c r="BG140" s="105">
        <f t="shared" ref="BG140:BG158" si="31">IF(U140="zákl. prenesená",N140,0)</f>
        <v>0</v>
      </c>
      <c r="BH140" s="105">
        <f t="shared" ref="BH140:BH158" si="32">IF(U140="zníž. prenesená",N140,0)</f>
        <v>0</v>
      </c>
      <c r="BI140" s="105">
        <f t="shared" ref="BI140:BI158" si="33">IF(U140="nulová",N140,0)</f>
        <v>0</v>
      </c>
      <c r="BJ140" s="13" t="s">
        <v>137</v>
      </c>
      <c r="BK140" s="168">
        <f t="shared" ref="BK140:BK158" si="34">ROUND(L140*K140,3)</f>
        <v>0</v>
      </c>
      <c r="BL140" s="13" t="s">
        <v>183</v>
      </c>
      <c r="BM140" s="13" t="s">
        <v>548</v>
      </c>
    </row>
    <row r="141" spans="2:65" s="1" customFormat="1" ht="31.5" customHeight="1">
      <c r="B141" s="30"/>
      <c r="C141" s="161" t="s">
        <v>549</v>
      </c>
      <c r="D141" s="161" t="s">
        <v>160</v>
      </c>
      <c r="E141" s="162" t="s">
        <v>550</v>
      </c>
      <c r="F141" s="241" t="s">
        <v>551</v>
      </c>
      <c r="G141" s="242"/>
      <c r="H141" s="242"/>
      <c r="I141" s="242"/>
      <c r="J141" s="163" t="s">
        <v>205</v>
      </c>
      <c r="K141" s="164">
        <v>1</v>
      </c>
      <c r="L141" s="243">
        <v>0</v>
      </c>
      <c r="M141" s="242"/>
      <c r="N141" s="244">
        <f t="shared" si="25"/>
        <v>0</v>
      </c>
      <c r="O141" s="238"/>
      <c r="P141" s="238"/>
      <c r="Q141" s="238"/>
      <c r="R141" s="32"/>
      <c r="T141" s="165" t="s">
        <v>18</v>
      </c>
      <c r="U141" s="39" t="s">
        <v>41</v>
      </c>
      <c r="V141" s="31"/>
      <c r="W141" s="166">
        <f t="shared" si="26"/>
        <v>0</v>
      </c>
      <c r="X141" s="166">
        <v>8.3000000000000001E-4</v>
      </c>
      <c r="Y141" s="166">
        <f t="shared" si="27"/>
        <v>8.3000000000000001E-4</v>
      </c>
      <c r="Z141" s="166">
        <v>0</v>
      </c>
      <c r="AA141" s="167">
        <f t="shared" si="28"/>
        <v>0</v>
      </c>
      <c r="AR141" s="13" t="s">
        <v>164</v>
      </c>
      <c r="AT141" s="13" t="s">
        <v>160</v>
      </c>
      <c r="AU141" s="13" t="s">
        <v>137</v>
      </c>
      <c r="AY141" s="13" t="s">
        <v>158</v>
      </c>
      <c r="BE141" s="105">
        <f t="shared" si="29"/>
        <v>0</v>
      </c>
      <c r="BF141" s="105">
        <f t="shared" si="30"/>
        <v>0</v>
      </c>
      <c r="BG141" s="105">
        <f t="shared" si="31"/>
        <v>0</v>
      </c>
      <c r="BH141" s="105">
        <f t="shared" si="32"/>
        <v>0</v>
      </c>
      <c r="BI141" s="105">
        <f t="shared" si="33"/>
        <v>0</v>
      </c>
      <c r="BJ141" s="13" t="s">
        <v>137</v>
      </c>
      <c r="BK141" s="168">
        <f t="shared" si="34"/>
        <v>0</v>
      </c>
      <c r="BL141" s="13" t="s">
        <v>165</v>
      </c>
      <c r="BM141" s="13" t="s">
        <v>552</v>
      </c>
    </row>
    <row r="142" spans="2:65" s="1" customFormat="1" ht="31.5" customHeight="1">
      <c r="B142" s="30"/>
      <c r="C142" s="161" t="s">
        <v>553</v>
      </c>
      <c r="D142" s="161" t="s">
        <v>160</v>
      </c>
      <c r="E142" s="162" t="s">
        <v>320</v>
      </c>
      <c r="F142" s="241" t="s">
        <v>321</v>
      </c>
      <c r="G142" s="242"/>
      <c r="H142" s="242"/>
      <c r="I142" s="242"/>
      <c r="J142" s="163" t="s">
        <v>205</v>
      </c>
      <c r="K142" s="164">
        <v>1</v>
      </c>
      <c r="L142" s="243">
        <v>0</v>
      </c>
      <c r="M142" s="242"/>
      <c r="N142" s="244">
        <f t="shared" si="25"/>
        <v>0</v>
      </c>
      <c r="O142" s="238"/>
      <c r="P142" s="238"/>
      <c r="Q142" s="238"/>
      <c r="R142" s="32"/>
      <c r="T142" s="165" t="s">
        <v>18</v>
      </c>
      <c r="U142" s="39" t="s">
        <v>41</v>
      </c>
      <c r="V142" s="31"/>
      <c r="W142" s="166">
        <f t="shared" si="26"/>
        <v>0</v>
      </c>
      <c r="X142" s="166">
        <v>5.1900000000000002E-3</v>
      </c>
      <c r="Y142" s="166">
        <f t="shared" si="27"/>
        <v>5.1900000000000002E-3</v>
      </c>
      <c r="Z142" s="166">
        <v>0</v>
      </c>
      <c r="AA142" s="167">
        <f t="shared" si="28"/>
        <v>0</v>
      </c>
      <c r="AR142" s="13" t="s">
        <v>164</v>
      </c>
      <c r="AT142" s="13" t="s">
        <v>160</v>
      </c>
      <c r="AU142" s="13" t="s">
        <v>137</v>
      </c>
      <c r="AY142" s="13" t="s">
        <v>158</v>
      </c>
      <c r="BE142" s="105">
        <f t="shared" si="29"/>
        <v>0</v>
      </c>
      <c r="BF142" s="105">
        <f t="shared" si="30"/>
        <v>0</v>
      </c>
      <c r="BG142" s="105">
        <f t="shared" si="31"/>
        <v>0</v>
      </c>
      <c r="BH142" s="105">
        <f t="shared" si="32"/>
        <v>0</v>
      </c>
      <c r="BI142" s="105">
        <f t="shared" si="33"/>
        <v>0</v>
      </c>
      <c r="BJ142" s="13" t="s">
        <v>137</v>
      </c>
      <c r="BK142" s="168">
        <f t="shared" si="34"/>
        <v>0</v>
      </c>
      <c r="BL142" s="13" t="s">
        <v>165</v>
      </c>
      <c r="BM142" s="13" t="s">
        <v>554</v>
      </c>
    </row>
    <row r="143" spans="2:65" s="1" customFormat="1" ht="31.5" customHeight="1">
      <c r="B143" s="30"/>
      <c r="C143" s="161" t="s">
        <v>555</v>
      </c>
      <c r="D143" s="161" t="s">
        <v>160</v>
      </c>
      <c r="E143" s="162" t="s">
        <v>556</v>
      </c>
      <c r="F143" s="241" t="s">
        <v>557</v>
      </c>
      <c r="G143" s="242"/>
      <c r="H143" s="242"/>
      <c r="I143" s="242"/>
      <c r="J143" s="163" t="s">
        <v>205</v>
      </c>
      <c r="K143" s="164">
        <v>1</v>
      </c>
      <c r="L143" s="243">
        <v>0</v>
      </c>
      <c r="M143" s="242"/>
      <c r="N143" s="244">
        <f t="shared" si="25"/>
        <v>0</v>
      </c>
      <c r="O143" s="238"/>
      <c r="P143" s="238"/>
      <c r="Q143" s="238"/>
      <c r="R143" s="32"/>
      <c r="T143" s="165" t="s">
        <v>18</v>
      </c>
      <c r="U143" s="39" t="s">
        <v>41</v>
      </c>
      <c r="V143" s="31"/>
      <c r="W143" s="166">
        <f t="shared" si="26"/>
        <v>0</v>
      </c>
      <c r="X143" s="166">
        <v>8.9999999999999998E-4</v>
      </c>
      <c r="Y143" s="166">
        <f t="shared" si="27"/>
        <v>8.9999999999999998E-4</v>
      </c>
      <c r="Z143" s="166">
        <v>0</v>
      </c>
      <c r="AA143" s="167">
        <f t="shared" si="28"/>
        <v>0</v>
      </c>
      <c r="AR143" s="13" t="s">
        <v>164</v>
      </c>
      <c r="AT143" s="13" t="s">
        <v>160</v>
      </c>
      <c r="AU143" s="13" t="s">
        <v>137</v>
      </c>
      <c r="AY143" s="13" t="s">
        <v>158</v>
      </c>
      <c r="BE143" s="105">
        <f t="shared" si="29"/>
        <v>0</v>
      </c>
      <c r="BF143" s="105">
        <f t="shared" si="30"/>
        <v>0</v>
      </c>
      <c r="BG143" s="105">
        <f t="shared" si="31"/>
        <v>0</v>
      </c>
      <c r="BH143" s="105">
        <f t="shared" si="32"/>
        <v>0</v>
      </c>
      <c r="BI143" s="105">
        <f t="shared" si="33"/>
        <v>0</v>
      </c>
      <c r="BJ143" s="13" t="s">
        <v>137</v>
      </c>
      <c r="BK143" s="168">
        <f t="shared" si="34"/>
        <v>0</v>
      </c>
      <c r="BL143" s="13" t="s">
        <v>165</v>
      </c>
      <c r="BM143" s="13" t="s">
        <v>558</v>
      </c>
    </row>
    <row r="144" spans="2:65" s="1" customFormat="1" ht="31.5" customHeight="1">
      <c r="B144" s="30"/>
      <c r="C144" s="169" t="s">
        <v>559</v>
      </c>
      <c r="D144" s="169" t="s">
        <v>180</v>
      </c>
      <c r="E144" s="170" t="s">
        <v>560</v>
      </c>
      <c r="F144" s="237" t="s">
        <v>561</v>
      </c>
      <c r="G144" s="238"/>
      <c r="H144" s="238"/>
      <c r="I144" s="238"/>
      <c r="J144" s="171" t="s">
        <v>205</v>
      </c>
      <c r="K144" s="172">
        <v>1</v>
      </c>
      <c r="L144" s="239">
        <v>0</v>
      </c>
      <c r="M144" s="238"/>
      <c r="N144" s="240">
        <f t="shared" si="25"/>
        <v>0</v>
      </c>
      <c r="O144" s="238"/>
      <c r="P144" s="238"/>
      <c r="Q144" s="238"/>
      <c r="R144" s="32"/>
      <c r="T144" s="165" t="s">
        <v>18</v>
      </c>
      <c r="U144" s="39" t="s">
        <v>41</v>
      </c>
      <c r="V144" s="31"/>
      <c r="W144" s="166">
        <f t="shared" si="26"/>
        <v>0</v>
      </c>
      <c r="X144" s="166">
        <v>5.0000000000000002E-5</v>
      </c>
      <c r="Y144" s="166">
        <f t="shared" si="27"/>
        <v>5.0000000000000002E-5</v>
      </c>
      <c r="Z144" s="166">
        <v>0</v>
      </c>
      <c r="AA144" s="167">
        <f t="shared" si="28"/>
        <v>0</v>
      </c>
      <c r="AR144" s="13" t="s">
        <v>183</v>
      </c>
      <c r="AT144" s="13" t="s">
        <v>180</v>
      </c>
      <c r="AU144" s="13" t="s">
        <v>137</v>
      </c>
      <c r="AY144" s="13" t="s">
        <v>158</v>
      </c>
      <c r="BE144" s="105">
        <f t="shared" si="29"/>
        <v>0</v>
      </c>
      <c r="BF144" s="105">
        <f t="shared" si="30"/>
        <v>0</v>
      </c>
      <c r="BG144" s="105">
        <f t="shared" si="31"/>
        <v>0</v>
      </c>
      <c r="BH144" s="105">
        <f t="shared" si="32"/>
        <v>0</v>
      </c>
      <c r="BI144" s="105">
        <f t="shared" si="33"/>
        <v>0</v>
      </c>
      <c r="BJ144" s="13" t="s">
        <v>137</v>
      </c>
      <c r="BK144" s="168">
        <f t="shared" si="34"/>
        <v>0</v>
      </c>
      <c r="BL144" s="13" t="s">
        <v>183</v>
      </c>
      <c r="BM144" s="13" t="s">
        <v>562</v>
      </c>
    </row>
    <row r="145" spans="2:65" s="1" customFormat="1" ht="22.5" customHeight="1">
      <c r="B145" s="30"/>
      <c r="C145" s="161" t="s">
        <v>563</v>
      </c>
      <c r="D145" s="161" t="s">
        <v>160</v>
      </c>
      <c r="E145" s="162" t="s">
        <v>564</v>
      </c>
      <c r="F145" s="241" t="s">
        <v>565</v>
      </c>
      <c r="G145" s="242"/>
      <c r="H145" s="242"/>
      <c r="I145" s="242"/>
      <c r="J145" s="163" t="s">
        <v>205</v>
      </c>
      <c r="K145" s="164">
        <v>1</v>
      </c>
      <c r="L145" s="243">
        <v>0</v>
      </c>
      <c r="M145" s="242"/>
      <c r="N145" s="244">
        <f t="shared" si="25"/>
        <v>0</v>
      </c>
      <c r="O145" s="238"/>
      <c r="P145" s="238"/>
      <c r="Q145" s="238"/>
      <c r="R145" s="32"/>
      <c r="T145" s="165" t="s">
        <v>18</v>
      </c>
      <c r="U145" s="39" t="s">
        <v>41</v>
      </c>
      <c r="V145" s="31"/>
      <c r="W145" s="166">
        <f t="shared" si="26"/>
        <v>0</v>
      </c>
      <c r="X145" s="166">
        <v>2.9999999999999997E-4</v>
      </c>
      <c r="Y145" s="166">
        <f t="shared" si="27"/>
        <v>2.9999999999999997E-4</v>
      </c>
      <c r="Z145" s="166">
        <v>0</v>
      </c>
      <c r="AA145" s="167">
        <f t="shared" si="28"/>
        <v>0</v>
      </c>
      <c r="AR145" s="13" t="s">
        <v>164</v>
      </c>
      <c r="AT145" s="13" t="s">
        <v>160</v>
      </c>
      <c r="AU145" s="13" t="s">
        <v>137</v>
      </c>
      <c r="AY145" s="13" t="s">
        <v>158</v>
      </c>
      <c r="BE145" s="105">
        <f t="shared" si="29"/>
        <v>0</v>
      </c>
      <c r="BF145" s="105">
        <f t="shared" si="30"/>
        <v>0</v>
      </c>
      <c r="BG145" s="105">
        <f t="shared" si="31"/>
        <v>0</v>
      </c>
      <c r="BH145" s="105">
        <f t="shared" si="32"/>
        <v>0</v>
      </c>
      <c r="BI145" s="105">
        <f t="shared" si="33"/>
        <v>0</v>
      </c>
      <c r="BJ145" s="13" t="s">
        <v>137</v>
      </c>
      <c r="BK145" s="168">
        <f t="shared" si="34"/>
        <v>0</v>
      </c>
      <c r="BL145" s="13" t="s">
        <v>165</v>
      </c>
      <c r="BM145" s="13" t="s">
        <v>566</v>
      </c>
    </row>
    <row r="146" spans="2:65" s="1" customFormat="1" ht="22.5" customHeight="1">
      <c r="B146" s="30"/>
      <c r="C146" s="161" t="s">
        <v>189</v>
      </c>
      <c r="D146" s="161" t="s">
        <v>160</v>
      </c>
      <c r="E146" s="162" t="s">
        <v>567</v>
      </c>
      <c r="F146" s="241" t="s">
        <v>568</v>
      </c>
      <c r="G146" s="242"/>
      <c r="H146" s="242"/>
      <c r="I146" s="242"/>
      <c r="J146" s="163" t="s">
        <v>205</v>
      </c>
      <c r="K146" s="164">
        <v>8</v>
      </c>
      <c r="L146" s="243">
        <v>0</v>
      </c>
      <c r="M146" s="242"/>
      <c r="N146" s="244">
        <f t="shared" si="25"/>
        <v>0</v>
      </c>
      <c r="O146" s="238"/>
      <c r="P146" s="238"/>
      <c r="Q146" s="238"/>
      <c r="R146" s="32"/>
      <c r="T146" s="165" t="s">
        <v>18</v>
      </c>
      <c r="U146" s="39" t="s">
        <v>41</v>
      </c>
      <c r="V146" s="31"/>
      <c r="W146" s="166">
        <f t="shared" si="26"/>
        <v>0</v>
      </c>
      <c r="X146" s="166">
        <v>1E-4</v>
      </c>
      <c r="Y146" s="166">
        <f t="shared" si="27"/>
        <v>8.0000000000000004E-4</v>
      </c>
      <c r="Z146" s="166">
        <v>0</v>
      </c>
      <c r="AA146" s="167">
        <f t="shared" si="28"/>
        <v>0</v>
      </c>
      <c r="AR146" s="13" t="s">
        <v>164</v>
      </c>
      <c r="AT146" s="13" t="s">
        <v>160</v>
      </c>
      <c r="AU146" s="13" t="s">
        <v>137</v>
      </c>
      <c r="AY146" s="13" t="s">
        <v>158</v>
      </c>
      <c r="BE146" s="105">
        <f t="shared" si="29"/>
        <v>0</v>
      </c>
      <c r="BF146" s="105">
        <f t="shared" si="30"/>
        <v>0</v>
      </c>
      <c r="BG146" s="105">
        <f t="shared" si="31"/>
        <v>0</v>
      </c>
      <c r="BH146" s="105">
        <f t="shared" si="32"/>
        <v>0</v>
      </c>
      <c r="BI146" s="105">
        <f t="shared" si="33"/>
        <v>0</v>
      </c>
      <c r="BJ146" s="13" t="s">
        <v>137</v>
      </c>
      <c r="BK146" s="168">
        <f t="shared" si="34"/>
        <v>0</v>
      </c>
      <c r="BL146" s="13" t="s">
        <v>165</v>
      </c>
      <c r="BM146" s="13" t="s">
        <v>569</v>
      </c>
    </row>
    <row r="147" spans="2:65" s="1" customFormat="1" ht="22.5" customHeight="1">
      <c r="B147" s="30"/>
      <c r="C147" s="169" t="s">
        <v>183</v>
      </c>
      <c r="D147" s="169" t="s">
        <v>180</v>
      </c>
      <c r="E147" s="170" t="s">
        <v>463</v>
      </c>
      <c r="F147" s="237" t="s">
        <v>464</v>
      </c>
      <c r="G147" s="238"/>
      <c r="H147" s="238"/>
      <c r="I147" s="238"/>
      <c r="J147" s="171" t="s">
        <v>205</v>
      </c>
      <c r="K147" s="172">
        <v>10</v>
      </c>
      <c r="L147" s="239">
        <v>0</v>
      </c>
      <c r="M147" s="238"/>
      <c r="N147" s="240">
        <f t="shared" si="25"/>
        <v>0</v>
      </c>
      <c r="O147" s="238"/>
      <c r="P147" s="238"/>
      <c r="Q147" s="238"/>
      <c r="R147" s="32"/>
      <c r="T147" s="165" t="s">
        <v>18</v>
      </c>
      <c r="U147" s="39" t="s">
        <v>41</v>
      </c>
      <c r="V147" s="31"/>
      <c r="W147" s="166">
        <f t="shared" si="26"/>
        <v>0</v>
      </c>
      <c r="X147" s="166">
        <v>1.8000000000000001E-4</v>
      </c>
      <c r="Y147" s="166">
        <f t="shared" si="27"/>
        <v>1.8000000000000002E-3</v>
      </c>
      <c r="Z147" s="166">
        <v>0</v>
      </c>
      <c r="AA147" s="167">
        <f t="shared" si="28"/>
        <v>0</v>
      </c>
      <c r="AR147" s="13" t="s">
        <v>183</v>
      </c>
      <c r="AT147" s="13" t="s">
        <v>180</v>
      </c>
      <c r="AU147" s="13" t="s">
        <v>137</v>
      </c>
      <c r="AY147" s="13" t="s">
        <v>158</v>
      </c>
      <c r="BE147" s="105">
        <f t="shared" si="29"/>
        <v>0</v>
      </c>
      <c r="BF147" s="105">
        <f t="shared" si="30"/>
        <v>0</v>
      </c>
      <c r="BG147" s="105">
        <f t="shared" si="31"/>
        <v>0</v>
      </c>
      <c r="BH147" s="105">
        <f t="shared" si="32"/>
        <v>0</v>
      </c>
      <c r="BI147" s="105">
        <f t="shared" si="33"/>
        <v>0</v>
      </c>
      <c r="BJ147" s="13" t="s">
        <v>137</v>
      </c>
      <c r="BK147" s="168">
        <f t="shared" si="34"/>
        <v>0</v>
      </c>
      <c r="BL147" s="13" t="s">
        <v>183</v>
      </c>
      <c r="BM147" s="13" t="s">
        <v>465</v>
      </c>
    </row>
    <row r="148" spans="2:65" s="1" customFormat="1" ht="22.5" customHeight="1">
      <c r="B148" s="30"/>
      <c r="C148" s="169" t="s">
        <v>194</v>
      </c>
      <c r="D148" s="169" t="s">
        <v>180</v>
      </c>
      <c r="E148" s="170" t="s">
        <v>570</v>
      </c>
      <c r="F148" s="237" t="s">
        <v>571</v>
      </c>
      <c r="G148" s="238"/>
      <c r="H148" s="238"/>
      <c r="I148" s="238"/>
      <c r="J148" s="171" t="s">
        <v>205</v>
      </c>
      <c r="K148" s="172">
        <v>8</v>
      </c>
      <c r="L148" s="239">
        <v>0</v>
      </c>
      <c r="M148" s="238"/>
      <c r="N148" s="240">
        <f t="shared" si="25"/>
        <v>0</v>
      </c>
      <c r="O148" s="238"/>
      <c r="P148" s="238"/>
      <c r="Q148" s="238"/>
      <c r="R148" s="32"/>
      <c r="T148" s="165" t="s">
        <v>18</v>
      </c>
      <c r="U148" s="39" t="s">
        <v>41</v>
      </c>
      <c r="V148" s="31"/>
      <c r="W148" s="166">
        <f t="shared" si="26"/>
        <v>0</v>
      </c>
      <c r="X148" s="166">
        <v>2.7E-4</v>
      </c>
      <c r="Y148" s="166">
        <f t="shared" si="27"/>
        <v>2.16E-3</v>
      </c>
      <c r="Z148" s="166">
        <v>0</v>
      </c>
      <c r="AA148" s="167">
        <f t="shared" si="28"/>
        <v>0</v>
      </c>
      <c r="AR148" s="13" t="s">
        <v>183</v>
      </c>
      <c r="AT148" s="13" t="s">
        <v>180</v>
      </c>
      <c r="AU148" s="13" t="s">
        <v>137</v>
      </c>
      <c r="AY148" s="13" t="s">
        <v>158</v>
      </c>
      <c r="BE148" s="105">
        <f t="shared" si="29"/>
        <v>0</v>
      </c>
      <c r="BF148" s="105">
        <f t="shared" si="30"/>
        <v>0</v>
      </c>
      <c r="BG148" s="105">
        <f t="shared" si="31"/>
        <v>0</v>
      </c>
      <c r="BH148" s="105">
        <f t="shared" si="32"/>
        <v>0</v>
      </c>
      <c r="BI148" s="105">
        <f t="shared" si="33"/>
        <v>0</v>
      </c>
      <c r="BJ148" s="13" t="s">
        <v>137</v>
      </c>
      <c r="BK148" s="168">
        <f t="shared" si="34"/>
        <v>0</v>
      </c>
      <c r="BL148" s="13" t="s">
        <v>183</v>
      </c>
      <c r="BM148" s="13" t="s">
        <v>572</v>
      </c>
    </row>
    <row r="149" spans="2:65" s="1" customFormat="1" ht="31.5" customHeight="1">
      <c r="B149" s="30"/>
      <c r="C149" s="169" t="s">
        <v>573</v>
      </c>
      <c r="D149" s="169" t="s">
        <v>180</v>
      </c>
      <c r="E149" s="170" t="s">
        <v>343</v>
      </c>
      <c r="F149" s="237" t="s">
        <v>344</v>
      </c>
      <c r="G149" s="238"/>
      <c r="H149" s="238"/>
      <c r="I149" s="238"/>
      <c r="J149" s="171" t="s">
        <v>205</v>
      </c>
      <c r="K149" s="172">
        <v>2</v>
      </c>
      <c r="L149" s="239">
        <v>0</v>
      </c>
      <c r="M149" s="238"/>
      <c r="N149" s="240">
        <f t="shared" si="25"/>
        <v>0</v>
      </c>
      <c r="O149" s="238"/>
      <c r="P149" s="238"/>
      <c r="Q149" s="238"/>
      <c r="R149" s="32"/>
      <c r="T149" s="165" t="s">
        <v>18</v>
      </c>
      <c r="U149" s="39" t="s">
        <v>41</v>
      </c>
      <c r="V149" s="31"/>
      <c r="W149" s="166">
        <f t="shared" si="26"/>
        <v>0</v>
      </c>
      <c r="X149" s="166">
        <v>4.8999999999999998E-4</v>
      </c>
      <c r="Y149" s="166">
        <f t="shared" si="27"/>
        <v>9.7999999999999997E-4</v>
      </c>
      <c r="Z149" s="166">
        <v>0</v>
      </c>
      <c r="AA149" s="167">
        <f t="shared" si="28"/>
        <v>0</v>
      </c>
      <c r="AR149" s="13" t="s">
        <v>183</v>
      </c>
      <c r="AT149" s="13" t="s">
        <v>180</v>
      </c>
      <c r="AU149" s="13" t="s">
        <v>137</v>
      </c>
      <c r="AY149" s="13" t="s">
        <v>158</v>
      </c>
      <c r="BE149" s="105">
        <f t="shared" si="29"/>
        <v>0</v>
      </c>
      <c r="BF149" s="105">
        <f t="shared" si="30"/>
        <v>0</v>
      </c>
      <c r="BG149" s="105">
        <f t="shared" si="31"/>
        <v>0</v>
      </c>
      <c r="BH149" s="105">
        <f t="shared" si="32"/>
        <v>0</v>
      </c>
      <c r="BI149" s="105">
        <f t="shared" si="33"/>
        <v>0</v>
      </c>
      <c r="BJ149" s="13" t="s">
        <v>137</v>
      </c>
      <c r="BK149" s="168">
        <f t="shared" si="34"/>
        <v>0</v>
      </c>
      <c r="BL149" s="13" t="s">
        <v>183</v>
      </c>
      <c r="BM149" s="13" t="s">
        <v>574</v>
      </c>
    </row>
    <row r="150" spans="2:65" s="1" customFormat="1" ht="22.5" customHeight="1">
      <c r="B150" s="30"/>
      <c r="C150" s="169" t="s">
        <v>575</v>
      </c>
      <c r="D150" s="169" t="s">
        <v>180</v>
      </c>
      <c r="E150" s="170" t="s">
        <v>576</v>
      </c>
      <c r="F150" s="237" t="s">
        <v>577</v>
      </c>
      <c r="G150" s="238"/>
      <c r="H150" s="238"/>
      <c r="I150" s="238"/>
      <c r="J150" s="171" t="s">
        <v>205</v>
      </c>
      <c r="K150" s="172">
        <v>1</v>
      </c>
      <c r="L150" s="239">
        <v>0</v>
      </c>
      <c r="M150" s="238"/>
      <c r="N150" s="240">
        <f t="shared" si="25"/>
        <v>0</v>
      </c>
      <c r="O150" s="238"/>
      <c r="P150" s="238"/>
      <c r="Q150" s="238"/>
      <c r="R150" s="32"/>
      <c r="T150" s="165" t="s">
        <v>18</v>
      </c>
      <c r="U150" s="39" t="s">
        <v>41</v>
      </c>
      <c r="V150" s="31"/>
      <c r="W150" s="166">
        <f t="shared" si="26"/>
        <v>0</v>
      </c>
      <c r="X150" s="166">
        <v>5.0000000000000002E-5</v>
      </c>
      <c r="Y150" s="166">
        <f t="shared" si="27"/>
        <v>5.0000000000000002E-5</v>
      </c>
      <c r="Z150" s="166">
        <v>0</v>
      </c>
      <c r="AA150" s="167">
        <f t="shared" si="28"/>
        <v>0</v>
      </c>
      <c r="AR150" s="13" t="s">
        <v>183</v>
      </c>
      <c r="AT150" s="13" t="s">
        <v>180</v>
      </c>
      <c r="AU150" s="13" t="s">
        <v>137</v>
      </c>
      <c r="AY150" s="13" t="s">
        <v>158</v>
      </c>
      <c r="BE150" s="105">
        <f t="shared" si="29"/>
        <v>0</v>
      </c>
      <c r="BF150" s="105">
        <f t="shared" si="30"/>
        <v>0</v>
      </c>
      <c r="BG150" s="105">
        <f t="shared" si="31"/>
        <v>0</v>
      </c>
      <c r="BH150" s="105">
        <f t="shared" si="32"/>
        <v>0</v>
      </c>
      <c r="BI150" s="105">
        <f t="shared" si="33"/>
        <v>0</v>
      </c>
      <c r="BJ150" s="13" t="s">
        <v>137</v>
      </c>
      <c r="BK150" s="168">
        <f t="shared" si="34"/>
        <v>0</v>
      </c>
      <c r="BL150" s="13" t="s">
        <v>183</v>
      </c>
      <c r="BM150" s="13" t="s">
        <v>578</v>
      </c>
    </row>
    <row r="151" spans="2:65" s="1" customFormat="1" ht="22.5" customHeight="1">
      <c r="B151" s="30"/>
      <c r="C151" s="161" t="s">
        <v>579</v>
      </c>
      <c r="D151" s="161" t="s">
        <v>160</v>
      </c>
      <c r="E151" s="162" t="s">
        <v>580</v>
      </c>
      <c r="F151" s="241" t="s">
        <v>581</v>
      </c>
      <c r="G151" s="242"/>
      <c r="H151" s="242"/>
      <c r="I151" s="242"/>
      <c r="J151" s="163" t="s">
        <v>205</v>
      </c>
      <c r="K151" s="164">
        <v>1</v>
      </c>
      <c r="L151" s="243">
        <v>0</v>
      </c>
      <c r="M151" s="242"/>
      <c r="N151" s="244">
        <f t="shared" si="25"/>
        <v>0</v>
      </c>
      <c r="O151" s="238"/>
      <c r="P151" s="238"/>
      <c r="Q151" s="238"/>
      <c r="R151" s="32"/>
      <c r="T151" s="165" t="s">
        <v>18</v>
      </c>
      <c r="U151" s="39" t="s">
        <v>41</v>
      </c>
      <c r="V151" s="31"/>
      <c r="W151" s="166">
        <f t="shared" si="26"/>
        <v>0</v>
      </c>
      <c r="X151" s="166">
        <v>6.9300000000000004E-4</v>
      </c>
      <c r="Y151" s="166">
        <f t="shared" si="27"/>
        <v>6.9300000000000004E-4</v>
      </c>
      <c r="Z151" s="166">
        <v>0</v>
      </c>
      <c r="AA151" s="167">
        <f t="shared" si="28"/>
        <v>0</v>
      </c>
      <c r="AR151" s="13" t="s">
        <v>164</v>
      </c>
      <c r="AT151" s="13" t="s">
        <v>160</v>
      </c>
      <c r="AU151" s="13" t="s">
        <v>137</v>
      </c>
      <c r="AY151" s="13" t="s">
        <v>158</v>
      </c>
      <c r="BE151" s="105">
        <f t="shared" si="29"/>
        <v>0</v>
      </c>
      <c r="BF151" s="105">
        <f t="shared" si="30"/>
        <v>0</v>
      </c>
      <c r="BG151" s="105">
        <f t="shared" si="31"/>
        <v>0</v>
      </c>
      <c r="BH151" s="105">
        <f t="shared" si="32"/>
        <v>0</v>
      </c>
      <c r="BI151" s="105">
        <f t="shared" si="33"/>
        <v>0</v>
      </c>
      <c r="BJ151" s="13" t="s">
        <v>137</v>
      </c>
      <c r="BK151" s="168">
        <f t="shared" si="34"/>
        <v>0</v>
      </c>
      <c r="BL151" s="13" t="s">
        <v>165</v>
      </c>
      <c r="BM151" s="13" t="s">
        <v>582</v>
      </c>
    </row>
    <row r="152" spans="2:65" s="1" customFormat="1" ht="31.5" customHeight="1">
      <c r="B152" s="30"/>
      <c r="C152" s="169" t="s">
        <v>279</v>
      </c>
      <c r="D152" s="169" t="s">
        <v>180</v>
      </c>
      <c r="E152" s="170" t="s">
        <v>583</v>
      </c>
      <c r="F152" s="237" t="s">
        <v>584</v>
      </c>
      <c r="G152" s="238"/>
      <c r="H152" s="238"/>
      <c r="I152" s="238"/>
      <c r="J152" s="171" t="s">
        <v>205</v>
      </c>
      <c r="K152" s="172">
        <v>2</v>
      </c>
      <c r="L152" s="239">
        <v>0</v>
      </c>
      <c r="M152" s="238"/>
      <c r="N152" s="240">
        <f t="shared" si="25"/>
        <v>0</v>
      </c>
      <c r="O152" s="238"/>
      <c r="P152" s="238"/>
      <c r="Q152" s="238"/>
      <c r="R152" s="32"/>
      <c r="T152" s="165" t="s">
        <v>18</v>
      </c>
      <c r="U152" s="39" t="s">
        <v>41</v>
      </c>
      <c r="V152" s="31"/>
      <c r="W152" s="166">
        <f t="shared" si="26"/>
        <v>0</v>
      </c>
      <c r="X152" s="166">
        <v>5.8E-4</v>
      </c>
      <c r="Y152" s="166">
        <f t="shared" si="27"/>
        <v>1.16E-3</v>
      </c>
      <c r="Z152" s="166">
        <v>0</v>
      </c>
      <c r="AA152" s="167">
        <f t="shared" si="28"/>
        <v>0</v>
      </c>
      <c r="AR152" s="13" t="s">
        <v>183</v>
      </c>
      <c r="AT152" s="13" t="s">
        <v>180</v>
      </c>
      <c r="AU152" s="13" t="s">
        <v>137</v>
      </c>
      <c r="AY152" s="13" t="s">
        <v>158</v>
      </c>
      <c r="BE152" s="105">
        <f t="shared" si="29"/>
        <v>0</v>
      </c>
      <c r="BF152" s="105">
        <f t="shared" si="30"/>
        <v>0</v>
      </c>
      <c r="BG152" s="105">
        <f t="shared" si="31"/>
        <v>0</v>
      </c>
      <c r="BH152" s="105">
        <f t="shared" si="32"/>
        <v>0</v>
      </c>
      <c r="BI152" s="105">
        <f t="shared" si="33"/>
        <v>0</v>
      </c>
      <c r="BJ152" s="13" t="s">
        <v>137</v>
      </c>
      <c r="BK152" s="168">
        <f t="shared" si="34"/>
        <v>0</v>
      </c>
      <c r="BL152" s="13" t="s">
        <v>183</v>
      </c>
      <c r="BM152" s="13" t="s">
        <v>585</v>
      </c>
    </row>
    <row r="153" spans="2:65" s="1" customFormat="1" ht="31.5" customHeight="1">
      <c r="B153" s="30"/>
      <c r="C153" s="161" t="s">
        <v>384</v>
      </c>
      <c r="D153" s="161" t="s">
        <v>160</v>
      </c>
      <c r="E153" s="162" t="s">
        <v>586</v>
      </c>
      <c r="F153" s="241" t="s">
        <v>587</v>
      </c>
      <c r="G153" s="242"/>
      <c r="H153" s="242"/>
      <c r="I153" s="242"/>
      <c r="J153" s="163" t="s">
        <v>205</v>
      </c>
      <c r="K153" s="164">
        <v>2</v>
      </c>
      <c r="L153" s="243">
        <v>0</v>
      </c>
      <c r="M153" s="242"/>
      <c r="N153" s="244">
        <f t="shared" si="25"/>
        <v>0</v>
      </c>
      <c r="O153" s="238"/>
      <c r="P153" s="238"/>
      <c r="Q153" s="238"/>
      <c r="R153" s="32"/>
      <c r="T153" s="165" t="s">
        <v>18</v>
      </c>
      <c r="U153" s="39" t="s">
        <v>41</v>
      </c>
      <c r="V153" s="31"/>
      <c r="W153" s="166">
        <f t="shared" si="26"/>
        <v>0</v>
      </c>
      <c r="X153" s="166">
        <v>2.7999999999999998E-4</v>
      </c>
      <c r="Y153" s="166">
        <f t="shared" si="27"/>
        <v>5.5999999999999995E-4</v>
      </c>
      <c r="Z153" s="166">
        <v>0</v>
      </c>
      <c r="AA153" s="167">
        <f t="shared" si="28"/>
        <v>0</v>
      </c>
      <c r="AR153" s="13" t="s">
        <v>164</v>
      </c>
      <c r="AT153" s="13" t="s">
        <v>160</v>
      </c>
      <c r="AU153" s="13" t="s">
        <v>137</v>
      </c>
      <c r="AY153" s="13" t="s">
        <v>158</v>
      </c>
      <c r="BE153" s="105">
        <f t="shared" si="29"/>
        <v>0</v>
      </c>
      <c r="BF153" s="105">
        <f t="shared" si="30"/>
        <v>0</v>
      </c>
      <c r="BG153" s="105">
        <f t="shared" si="31"/>
        <v>0</v>
      </c>
      <c r="BH153" s="105">
        <f t="shared" si="32"/>
        <v>0</v>
      </c>
      <c r="BI153" s="105">
        <f t="shared" si="33"/>
        <v>0</v>
      </c>
      <c r="BJ153" s="13" t="s">
        <v>137</v>
      </c>
      <c r="BK153" s="168">
        <f t="shared" si="34"/>
        <v>0</v>
      </c>
      <c r="BL153" s="13" t="s">
        <v>165</v>
      </c>
      <c r="BM153" s="13" t="s">
        <v>588</v>
      </c>
    </row>
    <row r="154" spans="2:65" s="1" customFormat="1" ht="22.5" customHeight="1">
      <c r="B154" s="30"/>
      <c r="C154" s="169" t="s">
        <v>251</v>
      </c>
      <c r="D154" s="169" t="s">
        <v>180</v>
      </c>
      <c r="E154" s="170" t="s">
        <v>589</v>
      </c>
      <c r="F154" s="237" t="s">
        <v>590</v>
      </c>
      <c r="G154" s="238"/>
      <c r="H154" s="238"/>
      <c r="I154" s="238"/>
      <c r="J154" s="171" t="s">
        <v>205</v>
      </c>
      <c r="K154" s="172">
        <v>1</v>
      </c>
      <c r="L154" s="239">
        <v>0</v>
      </c>
      <c r="M154" s="238"/>
      <c r="N154" s="240">
        <f t="shared" si="25"/>
        <v>0</v>
      </c>
      <c r="O154" s="238"/>
      <c r="P154" s="238"/>
      <c r="Q154" s="238"/>
      <c r="R154" s="32"/>
      <c r="T154" s="165" t="s">
        <v>18</v>
      </c>
      <c r="U154" s="39" t="s">
        <v>41</v>
      </c>
      <c r="V154" s="31"/>
      <c r="W154" s="166">
        <f t="shared" si="26"/>
        <v>0</v>
      </c>
      <c r="X154" s="166">
        <v>0</v>
      </c>
      <c r="Y154" s="166">
        <f t="shared" si="27"/>
        <v>0</v>
      </c>
      <c r="Z154" s="166">
        <v>0</v>
      </c>
      <c r="AA154" s="167">
        <f t="shared" si="28"/>
        <v>0</v>
      </c>
      <c r="AR154" s="13" t="s">
        <v>183</v>
      </c>
      <c r="AT154" s="13" t="s">
        <v>180</v>
      </c>
      <c r="AU154" s="13" t="s">
        <v>137</v>
      </c>
      <c r="AY154" s="13" t="s">
        <v>158</v>
      </c>
      <c r="BE154" s="105">
        <f t="shared" si="29"/>
        <v>0</v>
      </c>
      <c r="BF154" s="105">
        <f t="shared" si="30"/>
        <v>0</v>
      </c>
      <c r="BG154" s="105">
        <f t="shared" si="31"/>
        <v>0</v>
      </c>
      <c r="BH154" s="105">
        <f t="shared" si="32"/>
        <v>0</v>
      </c>
      <c r="BI154" s="105">
        <f t="shared" si="33"/>
        <v>0</v>
      </c>
      <c r="BJ154" s="13" t="s">
        <v>137</v>
      </c>
      <c r="BK154" s="168">
        <f t="shared" si="34"/>
        <v>0</v>
      </c>
      <c r="BL154" s="13" t="s">
        <v>183</v>
      </c>
      <c r="BM154" s="13" t="s">
        <v>591</v>
      </c>
    </row>
    <row r="155" spans="2:65" s="1" customFormat="1" ht="31.5" customHeight="1">
      <c r="B155" s="30"/>
      <c r="C155" s="161" t="s">
        <v>255</v>
      </c>
      <c r="D155" s="161" t="s">
        <v>160</v>
      </c>
      <c r="E155" s="162" t="s">
        <v>592</v>
      </c>
      <c r="F155" s="241" t="s">
        <v>593</v>
      </c>
      <c r="G155" s="242"/>
      <c r="H155" s="242"/>
      <c r="I155" s="242"/>
      <c r="J155" s="163" t="s">
        <v>205</v>
      </c>
      <c r="K155" s="164">
        <v>1</v>
      </c>
      <c r="L155" s="243">
        <v>0</v>
      </c>
      <c r="M155" s="242"/>
      <c r="N155" s="244">
        <f t="shared" si="25"/>
        <v>0</v>
      </c>
      <c r="O155" s="238"/>
      <c r="P155" s="238"/>
      <c r="Q155" s="238"/>
      <c r="R155" s="32"/>
      <c r="T155" s="165" t="s">
        <v>18</v>
      </c>
      <c r="U155" s="39" t="s">
        <v>41</v>
      </c>
      <c r="V155" s="31"/>
      <c r="W155" s="166">
        <f t="shared" si="26"/>
        <v>0</v>
      </c>
      <c r="X155" s="166">
        <v>2E-3</v>
      </c>
      <c r="Y155" s="166">
        <f t="shared" si="27"/>
        <v>2E-3</v>
      </c>
      <c r="Z155" s="166">
        <v>0</v>
      </c>
      <c r="AA155" s="167">
        <f t="shared" si="28"/>
        <v>0</v>
      </c>
      <c r="AR155" s="13" t="s">
        <v>164</v>
      </c>
      <c r="AT155" s="13" t="s">
        <v>160</v>
      </c>
      <c r="AU155" s="13" t="s">
        <v>137</v>
      </c>
      <c r="AY155" s="13" t="s">
        <v>158</v>
      </c>
      <c r="BE155" s="105">
        <f t="shared" si="29"/>
        <v>0</v>
      </c>
      <c r="BF155" s="105">
        <f t="shared" si="30"/>
        <v>0</v>
      </c>
      <c r="BG155" s="105">
        <f t="shared" si="31"/>
        <v>0</v>
      </c>
      <c r="BH155" s="105">
        <f t="shared" si="32"/>
        <v>0</v>
      </c>
      <c r="BI155" s="105">
        <f t="shared" si="33"/>
        <v>0</v>
      </c>
      <c r="BJ155" s="13" t="s">
        <v>137</v>
      </c>
      <c r="BK155" s="168">
        <f t="shared" si="34"/>
        <v>0</v>
      </c>
      <c r="BL155" s="13" t="s">
        <v>165</v>
      </c>
      <c r="BM155" s="13" t="s">
        <v>594</v>
      </c>
    </row>
    <row r="156" spans="2:65" s="1" customFormat="1" ht="31.5" customHeight="1">
      <c r="B156" s="30"/>
      <c r="C156" s="169" t="s">
        <v>388</v>
      </c>
      <c r="D156" s="169" t="s">
        <v>180</v>
      </c>
      <c r="E156" s="170" t="s">
        <v>381</v>
      </c>
      <c r="F156" s="237" t="s">
        <v>382</v>
      </c>
      <c r="G156" s="238"/>
      <c r="H156" s="238"/>
      <c r="I156" s="238"/>
      <c r="J156" s="171" t="s">
        <v>205</v>
      </c>
      <c r="K156" s="172">
        <v>3</v>
      </c>
      <c r="L156" s="239">
        <v>0</v>
      </c>
      <c r="M156" s="238"/>
      <c r="N156" s="240">
        <f t="shared" si="25"/>
        <v>0</v>
      </c>
      <c r="O156" s="238"/>
      <c r="P156" s="238"/>
      <c r="Q156" s="238"/>
      <c r="R156" s="32"/>
      <c r="T156" s="165" t="s">
        <v>18</v>
      </c>
      <c r="U156" s="39" t="s">
        <v>41</v>
      </c>
      <c r="V156" s="31"/>
      <c r="W156" s="166">
        <f t="shared" si="26"/>
        <v>0</v>
      </c>
      <c r="X156" s="166">
        <v>2.4000000000000001E-4</v>
      </c>
      <c r="Y156" s="166">
        <f t="shared" si="27"/>
        <v>7.2000000000000005E-4</v>
      </c>
      <c r="Z156" s="166">
        <v>0</v>
      </c>
      <c r="AA156" s="167">
        <f t="shared" si="28"/>
        <v>0</v>
      </c>
      <c r="AR156" s="13" t="s">
        <v>183</v>
      </c>
      <c r="AT156" s="13" t="s">
        <v>180</v>
      </c>
      <c r="AU156" s="13" t="s">
        <v>137</v>
      </c>
      <c r="AY156" s="13" t="s">
        <v>158</v>
      </c>
      <c r="BE156" s="105">
        <f t="shared" si="29"/>
        <v>0</v>
      </c>
      <c r="BF156" s="105">
        <f t="shared" si="30"/>
        <v>0</v>
      </c>
      <c r="BG156" s="105">
        <f t="shared" si="31"/>
        <v>0</v>
      </c>
      <c r="BH156" s="105">
        <f t="shared" si="32"/>
        <v>0</v>
      </c>
      <c r="BI156" s="105">
        <f t="shared" si="33"/>
        <v>0</v>
      </c>
      <c r="BJ156" s="13" t="s">
        <v>137</v>
      </c>
      <c r="BK156" s="168">
        <f t="shared" si="34"/>
        <v>0</v>
      </c>
      <c r="BL156" s="13" t="s">
        <v>183</v>
      </c>
      <c r="BM156" s="13" t="s">
        <v>595</v>
      </c>
    </row>
    <row r="157" spans="2:65" s="1" customFormat="1" ht="31.5" customHeight="1">
      <c r="B157" s="30"/>
      <c r="C157" s="169" t="s">
        <v>271</v>
      </c>
      <c r="D157" s="169" t="s">
        <v>180</v>
      </c>
      <c r="E157" s="170" t="s">
        <v>385</v>
      </c>
      <c r="F157" s="237" t="s">
        <v>386</v>
      </c>
      <c r="G157" s="238"/>
      <c r="H157" s="238"/>
      <c r="I157" s="238"/>
      <c r="J157" s="171" t="s">
        <v>192</v>
      </c>
      <c r="K157" s="173">
        <v>0</v>
      </c>
      <c r="L157" s="239">
        <v>0</v>
      </c>
      <c r="M157" s="238"/>
      <c r="N157" s="240">
        <f t="shared" si="25"/>
        <v>0</v>
      </c>
      <c r="O157" s="238"/>
      <c r="P157" s="238"/>
      <c r="Q157" s="238"/>
      <c r="R157" s="32"/>
      <c r="T157" s="165" t="s">
        <v>18</v>
      </c>
      <c r="U157" s="39" t="s">
        <v>41</v>
      </c>
      <c r="V157" s="31"/>
      <c r="W157" s="166">
        <f t="shared" si="26"/>
        <v>0</v>
      </c>
      <c r="X157" s="166">
        <v>0</v>
      </c>
      <c r="Y157" s="166">
        <f t="shared" si="27"/>
        <v>0</v>
      </c>
      <c r="Z157" s="166">
        <v>0</v>
      </c>
      <c r="AA157" s="167">
        <f t="shared" si="28"/>
        <v>0</v>
      </c>
      <c r="AR157" s="13" t="s">
        <v>183</v>
      </c>
      <c r="AT157" s="13" t="s">
        <v>180</v>
      </c>
      <c r="AU157" s="13" t="s">
        <v>137</v>
      </c>
      <c r="AY157" s="13" t="s">
        <v>158</v>
      </c>
      <c r="BE157" s="105">
        <f t="shared" si="29"/>
        <v>0</v>
      </c>
      <c r="BF157" s="105">
        <f t="shared" si="30"/>
        <v>0</v>
      </c>
      <c r="BG157" s="105">
        <f t="shared" si="31"/>
        <v>0</v>
      </c>
      <c r="BH157" s="105">
        <f t="shared" si="32"/>
        <v>0</v>
      </c>
      <c r="BI157" s="105">
        <f t="shared" si="33"/>
        <v>0</v>
      </c>
      <c r="BJ157" s="13" t="s">
        <v>137</v>
      </c>
      <c r="BK157" s="168">
        <f t="shared" si="34"/>
        <v>0</v>
      </c>
      <c r="BL157" s="13" t="s">
        <v>183</v>
      </c>
      <c r="BM157" s="13" t="s">
        <v>543</v>
      </c>
    </row>
    <row r="158" spans="2:65" s="1" customFormat="1" ht="31.5" customHeight="1">
      <c r="B158" s="30"/>
      <c r="C158" s="169" t="s">
        <v>392</v>
      </c>
      <c r="D158" s="169" t="s">
        <v>180</v>
      </c>
      <c r="E158" s="170" t="s">
        <v>389</v>
      </c>
      <c r="F158" s="237" t="s">
        <v>390</v>
      </c>
      <c r="G158" s="238"/>
      <c r="H158" s="238"/>
      <c r="I158" s="238"/>
      <c r="J158" s="171" t="s">
        <v>192</v>
      </c>
      <c r="K158" s="173">
        <v>0</v>
      </c>
      <c r="L158" s="239">
        <v>0</v>
      </c>
      <c r="M158" s="238"/>
      <c r="N158" s="240">
        <f t="shared" si="25"/>
        <v>0</v>
      </c>
      <c r="O158" s="238"/>
      <c r="P158" s="238"/>
      <c r="Q158" s="238"/>
      <c r="R158" s="32"/>
      <c r="T158" s="165" t="s">
        <v>18</v>
      </c>
      <c r="U158" s="39" t="s">
        <v>41</v>
      </c>
      <c r="V158" s="31"/>
      <c r="W158" s="166">
        <f t="shared" si="26"/>
        <v>0</v>
      </c>
      <c r="X158" s="166">
        <v>0</v>
      </c>
      <c r="Y158" s="166">
        <f t="shared" si="27"/>
        <v>0</v>
      </c>
      <c r="Z158" s="166">
        <v>0</v>
      </c>
      <c r="AA158" s="167">
        <f t="shared" si="28"/>
        <v>0</v>
      </c>
      <c r="AR158" s="13" t="s">
        <v>183</v>
      </c>
      <c r="AT158" s="13" t="s">
        <v>180</v>
      </c>
      <c r="AU158" s="13" t="s">
        <v>137</v>
      </c>
      <c r="AY158" s="13" t="s">
        <v>158</v>
      </c>
      <c r="BE158" s="105">
        <f t="shared" si="29"/>
        <v>0</v>
      </c>
      <c r="BF158" s="105">
        <f t="shared" si="30"/>
        <v>0</v>
      </c>
      <c r="BG158" s="105">
        <f t="shared" si="31"/>
        <v>0</v>
      </c>
      <c r="BH158" s="105">
        <f t="shared" si="32"/>
        <v>0</v>
      </c>
      <c r="BI158" s="105">
        <f t="shared" si="33"/>
        <v>0</v>
      </c>
      <c r="BJ158" s="13" t="s">
        <v>137</v>
      </c>
      <c r="BK158" s="168">
        <f t="shared" si="34"/>
        <v>0</v>
      </c>
      <c r="BL158" s="13" t="s">
        <v>183</v>
      </c>
      <c r="BM158" s="13" t="s">
        <v>544</v>
      </c>
    </row>
    <row r="159" spans="2:65" s="9" customFormat="1" ht="29.85" customHeight="1">
      <c r="B159" s="150"/>
      <c r="C159" s="151"/>
      <c r="D159" s="160" t="s">
        <v>451</v>
      </c>
      <c r="E159" s="160"/>
      <c r="F159" s="160"/>
      <c r="G159" s="160"/>
      <c r="H159" s="160"/>
      <c r="I159" s="160"/>
      <c r="J159" s="160"/>
      <c r="K159" s="160"/>
      <c r="L159" s="160"/>
      <c r="M159" s="160"/>
      <c r="N159" s="235">
        <f>BK159</f>
        <v>0</v>
      </c>
      <c r="O159" s="236"/>
      <c r="P159" s="236"/>
      <c r="Q159" s="236"/>
      <c r="R159" s="153"/>
      <c r="T159" s="154"/>
      <c r="U159" s="151"/>
      <c r="V159" s="151"/>
      <c r="W159" s="155">
        <f>SUM(W160:W170)</f>
        <v>0</v>
      </c>
      <c r="X159" s="151"/>
      <c r="Y159" s="155">
        <f>SUM(Y160:Y170)</f>
        <v>0.24001999999999998</v>
      </c>
      <c r="Z159" s="151"/>
      <c r="AA159" s="156">
        <f>SUM(AA160:AA170)</f>
        <v>0</v>
      </c>
      <c r="AR159" s="157" t="s">
        <v>137</v>
      </c>
      <c r="AT159" s="158" t="s">
        <v>73</v>
      </c>
      <c r="AU159" s="158" t="s">
        <v>81</v>
      </c>
      <c r="AY159" s="157" t="s">
        <v>158</v>
      </c>
      <c r="BK159" s="159">
        <f>SUM(BK160:BK170)</f>
        <v>0</v>
      </c>
    </row>
    <row r="160" spans="2:65" s="1" customFormat="1" ht="31.5" customHeight="1">
      <c r="B160" s="30"/>
      <c r="C160" s="169" t="s">
        <v>396</v>
      </c>
      <c r="D160" s="169" t="s">
        <v>180</v>
      </c>
      <c r="E160" s="170" t="s">
        <v>596</v>
      </c>
      <c r="F160" s="237" t="s">
        <v>597</v>
      </c>
      <c r="G160" s="238"/>
      <c r="H160" s="238"/>
      <c r="I160" s="238"/>
      <c r="J160" s="171" t="s">
        <v>205</v>
      </c>
      <c r="K160" s="172">
        <v>2</v>
      </c>
      <c r="L160" s="239">
        <v>0</v>
      </c>
      <c r="M160" s="238"/>
      <c r="N160" s="240">
        <f t="shared" ref="N160:N170" si="35">ROUND(L160*K160,3)</f>
        <v>0</v>
      </c>
      <c r="O160" s="238"/>
      <c r="P160" s="238"/>
      <c r="Q160" s="238"/>
      <c r="R160" s="32"/>
      <c r="T160" s="165" t="s">
        <v>18</v>
      </c>
      <c r="U160" s="39" t="s">
        <v>41</v>
      </c>
      <c r="V160" s="31"/>
      <c r="W160" s="166">
        <f t="shared" ref="W160:W170" si="36">V160*K160</f>
        <v>0</v>
      </c>
      <c r="X160" s="166">
        <v>2.0000000000000002E-5</v>
      </c>
      <c r="Y160" s="166">
        <f t="shared" ref="Y160:Y170" si="37">X160*K160</f>
        <v>4.0000000000000003E-5</v>
      </c>
      <c r="Z160" s="166">
        <v>0</v>
      </c>
      <c r="AA160" s="167">
        <f t="shared" ref="AA160:AA170" si="38">Z160*K160</f>
        <v>0</v>
      </c>
      <c r="AR160" s="13" t="s">
        <v>183</v>
      </c>
      <c r="AT160" s="13" t="s">
        <v>180</v>
      </c>
      <c r="AU160" s="13" t="s">
        <v>137</v>
      </c>
      <c r="AY160" s="13" t="s">
        <v>158</v>
      </c>
      <c r="BE160" s="105">
        <f t="shared" ref="BE160:BE170" si="39">IF(U160="základná",N160,0)</f>
        <v>0</v>
      </c>
      <c r="BF160" s="105">
        <f t="shared" ref="BF160:BF170" si="40">IF(U160="znížená",N160,0)</f>
        <v>0</v>
      </c>
      <c r="BG160" s="105">
        <f t="shared" ref="BG160:BG170" si="41">IF(U160="zákl. prenesená",N160,0)</f>
        <v>0</v>
      </c>
      <c r="BH160" s="105">
        <f t="shared" ref="BH160:BH170" si="42">IF(U160="zníž. prenesená",N160,0)</f>
        <v>0</v>
      </c>
      <c r="BI160" s="105">
        <f t="shared" ref="BI160:BI170" si="43">IF(U160="nulová",N160,0)</f>
        <v>0</v>
      </c>
      <c r="BJ160" s="13" t="s">
        <v>137</v>
      </c>
      <c r="BK160" s="168">
        <f t="shared" ref="BK160:BK170" si="44">ROUND(L160*K160,3)</f>
        <v>0</v>
      </c>
      <c r="BL160" s="13" t="s">
        <v>183</v>
      </c>
      <c r="BM160" s="13" t="s">
        <v>598</v>
      </c>
    </row>
    <row r="161" spans="2:65" s="1" customFormat="1" ht="31.5" customHeight="1">
      <c r="B161" s="30"/>
      <c r="C161" s="161" t="s">
        <v>599</v>
      </c>
      <c r="D161" s="161" t="s">
        <v>160</v>
      </c>
      <c r="E161" s="162" t="s">
        <v>600</v>
      </c>
      <c r="F161" s="241" t="s">
        <v>601</v>
      </c>
      <c r="G161" s="242"/>
      <c r="H161" s="242"/>
      <c r="I161" s="242"/>
      <c r="J161" s="163" t="s">
        <v>205</v>
      </c>
      <c r="K161" s="164">
        <v>1</v>
      </c>
      <c r="L161" s="243">
        <v>0</v>
      </c>
      <c r="M161" s="242"/>
      <c r="N161" s="244">
        <f t="shared" si="35"/>
        <v>0</v>
      </c>
      <c r="O161" s="238"/>
      <c r="P161" s="238"/>
      <c r="Q161" s="238"/>
      <c r="R161" s="32"/>
      <c r="T161" s="165" t="s">
        <v>18</v>
      </c>
      <c r="U161" s="39" t="s">
        <v>41</v>
      </c>
      <c r="V161" s="31"/>
      <c r="W161" s="166">
        <f t="shared" si="36"/>
        <v>0</v>
      </c>
      <c r="X161" s="166">
        <v>1.481E-2</v>
      </c>
      <c r="Y161" s="166">
        <f t="shared" si="37"/>
        <v>1.481E-2</v>
      </c>
      <c r="Z161" s="166">
        <v>0</v>
      </c>
      <c r="AA161" s="167">
        <f t="shared" si="38"/>
        <v>0</v>
      </c>
      <c r="AR161" s="13" t="s">
        <v>164</v>
      </c>
      <c r="AT161" s="13" t="s">
        <v>160</v>
      </c>
      <c r="AU161" s="13" t="s">
        <v>137</v>
      </c>
      <c r="AY161" s="13" t="s">
        <v>158</v>
      </c>
      <c r="BE161" s="105">
        <f t="shared" si="39"/>
        <v>0</v>
      </c>
      <c r="BF161" s="105">
        <f t="shared" si="40"/>
        <v>0</v>
      </c>
      <c r="BG161" s="105">
        <f t="shared" si="41"/>
        <v>0</v>
      </c>
      <c r="BH161" s="105">
        <f t="shared" si="42"/>
        <v>0</v>
      </c>
      <c r="BI161" s="105">
        <f t="shared" si="43"/>
        <v>0</v>
      </c>
      <c r="BJ161" s="13" t="s">
        <v>137</v>
      </c>
      <c r="BK161" s="168">
        <f t="shared" si="44"/>
        <v>0</v>
      </c>
      <c r="BL161" s="13" t="s">
        <v>165</v>
      </c>
      <c r="BM161" s="13" t="s">
        <v>602</v>
      </c>
    </row>
    <row r="162" spans="2:65" s="1" customFormat="1" ht="31.5" customHeight="1">
      <c r="B162" s="30"/>
      <c r="C162" s="161" t="s">
        <v>159</v>
      </c>
      <c r="D162" s="161" t="s">
        <v>160</v>
      </c>
      <c r="E162" s="162" t="s">
        <v>603</v>
      </c>
      <c r="F162" s="241" t="s">
        <v>604</v>
      </c>
      <c r="G162" s="242"/>
      <c r="H162" s="242"/>
      <c r="I162" s="242"/>
      <c r="J162" s="163" t="s">
        <v>205</v>
      </c>
      <c r="K162" s="164">
        <v>1</v>
      </c>
      <c r="L162" s="243">
        <v>0</v>
      </c>
      <c r="M162" s="242"/>
      <c r="N162" s="244">
        <f t="shared" si="35"/>
        <v>0</v>
      </c>
      <c r="O162" s="238"/>
      <c r="P162" s="238"/>
      <c r="Q162" s="238"/>
      <c r="R162" s="32"/>
      <c r="T162" s="165" t="s">
        <v>18</v>
      </c>
      <c r="U162" s="39" t="s">
        <v>41</v>
      </c>
      <c r="V162" s="31"/>
      <c r="W162" s="166">
        <f t="shared" si="36"/>
        <v>0</v>
      </c>
      <c r="X162" s="166">
        <v>1.7489999999999999E-2</v>
      </c>
      <c r="Y162" s="166">
        <f t="shared" si="37"/>
        <v>1.7489999999999999E-2</v>
      </c>
      <c r="Z162" s="166">
        <v>0</v>
      </c>
      <c r="AA162" s="167">
        <f t="shared" si="38"/>
        <v>0</v>
      </c>
      <c r="AR162" s="13" t="s">
        <v>164</v>
      </c>
      <c r="AT162" s="13" t="s">
        <v>160</v>
      </c>
      <c r="AU162" s="13" t="s">
        <v>137</v>
      </c>
      <c r="AY162" s="13" t="s">
        <v>158</v>
      </c>
      <c r="BE162" s="105">
        <f t="shared" si="39"/>
        <v>0</v>
      </c>
      <c r="BF162" s="105">
        <f t="shared" si="40"/>
        <v>0</v>
      </c>
      <c r="BG162" s="105">
        <f t="shared" si="41"/>
        <v>0</v>
      </c>
      <c r="BH162" s="105">
        <f t="shared" si="42"/>
        <v>0</v>
      </c>
      <c r="BI162" s="105">
        <f t="shared" si="43"/>
        <v>0</v>
      </c>
      <c r="BJ162" s="13" t="s">
        <v>137</v>
      </c>
      <c r="BK162" s="168">
        <f t="shared" si="44"/>
        <v>0</v>
      </c>
      <c r="BL162" s="13" t="s">
        <v>165</v>
      </c>
      <c r="BM162" s="13" t="s">
        <v>605</v>
      </c>
    </row>
    <row r="163" spans="2:65" s="1" customFormat="1" ht="31.5" customHeight="1">
      <c r="B163" s="30"/>
      <c r="C163" s="169" t="s">
        <v>167</v>
      </c>
      <c r="D163" s="169" t="s">
        <v>180</v>
      </c>
      <c r="E163" s="170" t="s">
        <v>606</v>
      </c>
      <c r="F163" s="237" t="s">
        <v>607</v>
      </c>
      <c r="G163" s="238"/>
      <c r="H163" s="238"/>
      <c r="I163" s="238"/>
      <c r="J163" s="171" t="s">
        <v>205</v>
      </c>
      <c r="K163" s="172">
        <v>2</v>
      </c>
      <c r="L163" s="239">
        <v>0</v>
      </c>
      <c r="M163" s="238"/>
      <c r="N163" s="240">
        <f t="shared" si="35"/>
        <v>0</v>
      </c>
      <c r="O163" s="238"/>
      <c r="P163" s="238"/>
      <c r="Q163" s="238"/>
      <c r="R163" s="32"/>
      <c r="T163" s="165" t="s">
        <v>18</v>
      </c>
      <c r="U163" s="39" t="s">
        <v>41</v>
      </c>
      <c r="V163" s="31"/>
      <c r="W163" s="166">
        <f t="shared" si="36"/>
        <v>0</v>
      </c>
      <c r="X163" s="166">
        <v>2.0000000000000002E-5</v>
      </c>
      <c r="Y163" s="166">
        <f t="shared" si="37"/>
        <v>4.0000000000000003E-5</v>
      </c>
      <c r="Z163" s="166">
        <v>0</v>
      </c>
      <c r="AA163" s="167">
        <f t="shared" si="38"/>
        <v>0</v>
      </c>
      <c r="AR163" s="13" t="s">
        <v>183</v>
      </c>
      <c r="AT163" s="13" t="s">
        <v>180</v>
      </c>
      <c r="AU163" s="13" t="s">
        <v>137</v>
      </c>
      <c r="AY163" s="13" t="s">
        <v>158</v>
      </c>
      <c r="BE163" s="105">
        <f t="shared" si="39"/>
        <v>0</v>
      </c>
      <c r="BF163" s="105">
        <f t="shared" si="40"/>
        <v>0</v>
      </c>
      <c r="BG163" s="105">
        <f t="shared" si="41"/>
        <v>0</v>
      </c>
      <c r="BH163" s="105">
        <f t="shared" si="42"/>
        <v>0</v>
      </c>
      <c r="BI163" s="105">
        <f t="shared" si="43"/>
        <v>0</v>
      </c>
      <c r="BJ163" s="13" t="s">
        <v>137</v>
      </c>
      <c r="BK163" s="168">
        <f t="shared" si="44"/>
        <v>0</v>
      </c>
      <c r="BL163" s="13" t="s">
        <v>183</v>
      </c>
      <c r="BM163" s="13" t="s">
        <v>608</v>
      </c>
    </row>
    <row r="164" spans="2:65" s="1" customFormat="1" ht="31.5" customHeight="1">
      <c r="B164" s="30"/>
      <c r="C164" s="161" t="s">
        <v>175</v>
      </c>
      <c r="D164" s="161" t="s">
        <v>160</v>
      </c>
      <c r="E164" s="162" t="s">
        <v>609</v>
      </c>
      <c r="F164" s="241" t="s">
        <v>610</v>
      </c>
      <c r="G164" s="242"/>
      <c r="H164" s="242"/>
      <c r="I164" s="242"/>
      <c r="J164" s="163" t="s">
        <v>205</v>
      </c>
      <c r="K164" s="164">
        <v>2</v>
      </c>
      <c r="L164" s="243">
        <v>0</v>
      </c>
      <c r="M164" s="242"/>
      <c r="N164" s="244">
        <f t="shared" si="35"/>
        <v>0</v>
      </c>
      <c r="O164" s="238"/>
      <c r="P164" s="238"/>
      <c r="Q164" s="238"/>
      <c r="R164" s="32"/>
      <c r="T164" s="165" t="s">
        <v>18</v>
      </c>
      <c r="U164" s="39" t="s">
        <v>41</v>
      </c>
      <c r="V164" s="31"/>
      <c r="W164" s="166">
        <f t="shared" si="36"/>
        <v>0</v>
      </c>
      <c r="X164" s="166">
        <v>3.3619999999999997E-2</v>
      </c>
      <c r="Y164" s="166">
        <f t="shared" si="37"/>
        <v>6.7239999999999994E-2</v>
      </c>
      <c r="Z164" s="166">
        <v>0</v>
      </c>
      <c r="AA164" s="167">
        <f t="shared" si="38"/>
        <v>0</v>
      </c>
      <c r="AR164" s="13" t="s">
        <v>164</v>
      </c>
      <c r="AT164" s="13" t="s">
        <v>160</v>
      </c>
      <c r="AU164" s="13" t="s">
        <v>137</v>
      </c>
      <c r="AY164" s="13" t="s">
        <v>158</v>
      </c>
      <c r="BE164" s="105">
        <f t="shared" si="39"/>
        <v>0</v>
      </c>
      <c r="BF164" s="105">
        <f t="shared" si="40"/>
        <v>0</v>
      </c>
      <c r="BG164" s="105">
        <f t="shared" si="41"/>
        <v>0</v>
      </c>
      <c r="BH164" s="105">
        <f t="shared" si="42"/>
        <v>0</v>
      </c>
      <c r="BI164" s="105">
        <f t="shared" si="43"/>
        <v>0</v>
      </c>
      <c r="BJ164" s="13" t="s">
        <v>137</v>
      </c>
      <c r="BK164" s="168">
        <f t="shared" si="44"/>
        <v>0</v>
      </c>
      <c r="BL164" s="13" t="s">
        <v>165</v>
      </c>
      <c r="BM164" s="13" t="s">
        <v>611</v>
      </c>
    </row>
    <row r="165" spans="2:65" s="1" customFormat="1" ht="31.5" customHeight="1">
      <c r="B165" s="30"/>
      <c r="C165" s="169" t="s">
        <v>185</v>
      </c>
      <c r="D165" s="169" t="s">
        <v>180</v>
      </c>
      <c r="E165" s="170" t="s">
        <v>612</v>
      </c>
      <c r="F165" s="237" t="s">
        <v>613</v>
      </c>
      <c r="G165" s="238"/>
      <c r="H165" s="238"/>
      <c r="I165" s="238"/>
      <c r="J165" s="171" t="s">
        <v>205</v>
      </c>
      <c r="K165" s="172">
        <v>1</v>
      </c>
      <c r="L165" s="239">
        <v>0</v>
      </c>
      <c r="M165" s="238"/>
      <c r="N165" s="240">
        <f t="shared" si="35"/>
        <v>0</v>
      </c>
      <c r="O165" s="238"/>
      <c r="P165" s="238"/>
      <c r="Q165" s="238"/>
      <c r="R165" s="32"/>
      <c r="T165" s="165" t="s">
        <v>18</v>
      </c>
      <c r="U165" s="39" t="s">
        <v>41</v>
      </c>
      <c r="V165" s="31"/>
      <c r="W165" s="166">
        <f t="shared" si="36"/>
        <v>0</v>
      </c>
      <c r="X165" s="166">
        <v>2.0000000000000002E-5</v>
      </c>
      <c r="Y165" s="166">
        <f t="shared" si="37"/>
        <v>2.0000000000000002E-5</v>
      </c>
      <c r="Z165" s="166">
        <v>0</v>
      </c>
      <c r="AA165" s="167">
        <f t="shared" si="38"/>
        <v>0</v>
      </c>
      <c r="AR165" s="13" t="s">
        <v>183</v>
      </c>
      <c r="AT165" s="13" t="s">
        <v>180</v>
      </c>
      <c r="AU165" s="13" t="s">
        <v>137</v>
      </c>
      <c r="AY165" s="13" t="s">
        <v>158</v>
      </c>
      <c r="BE165" s="105">
        <f t="shared" si="39"/>
        <v>0</v>
      </c>
      <c r="BF165" s="105">
        <f t="shared" si="40"/>
        <v>0</v>
      </c>
      <c r="BG165" s="105">
        <f t="shared" si="41"/>
        <v>0</v>
      </c>
      <c r="BH165" s="105">
        <f t="shared" si="42"/>
        <v>0</v>
      </c>
      <c r="BI165" s="105">
        <f t="shared" si="43"/>
        <v>0</v>
      </c>
      <c r="BJ165" s="13" t="s">
        <v>137</v>
      </c>
      <c r="BK165" s="168">
        <f t="shared" si="44"/>
        <v>0</v>
      </c>
      <c r="BL165" s="13" t="s">
        <v>183</v>
      </c>
      <c r="BM165" s="13" t="s">
        <v>614</v>
      </c>
    </row>
    <row r="166" spans="2:65" s="1" customFormat="1" ht="31.5" customHeight="1">
      <c r="B166" s="30"/>
      <c r="C166" s="161" t="s">
        <v>198</v>
      </c>
      <c r="D166" s="161" t="s">
        <v>160</v>
      </c>
      <c r="E166" s="162" t="s">
        <v>615</v>
      </c>
      <c r="F166" s="241" t="s">
        <v>616</v>
      </c>
      <c r="G166" s="242"/>
      <c r="H166" s="242"/>
      <c r="I166" s="242"/>
      <c r="J166" s="163" t="s">
        <v>205</v>
      </c>
      <c r="K166" s="164">
        <v>1</v>
      </c>
      <c r="L166" s="243">
        <v>0</v>
      </c>
      <c r="M166" s="242"/>
      <c r="N166" s="244">
        <f t="shared" si="35"/>
        <v>0</v>
      </c>
      <c r="O166" s="238"/>
      <c r="P166" s="238"/>
      <c r="Q166" s="238"/>
      <c r="R166" s="32"/>
      <c r="T166" s="165" t="s">
        <v>18</v>
      </c>
      <c r="U166" s="39" t="s">
        <v>41</v>
      </c>
      <c r="V166" s="31"/>
      <c r="W166" s="166">
        <f t="shared" si="36"/>
        <v>0</v>
      </c>
      <c r="X166" s="166">
        <v>5.0040000000000001E-2</v>
      </c>
      <c r="Y166" s="166">
        <f t="shared" si="37"/>
        <v>5.0040000000000001E-2</v>
      </c>
      <c r="Z166" s="166">
        <v>0</v>
      </c>
      <c r="AA166" s="167">
        <f t="shared" si="38"/>
        <v>0</v>
      </c>
      <c r="AR166" s="13" t="s">
        <v>164</v>
      </c>
      <c r="AT166" s="13" t="s">
        <v>160</v>
      </c>
      <c r="AU166" s="13" t="s">
        <v>137</v>
      </c>
      <c r="AY166" s="13" t="s">
        <v>158</v>
      </c>
      <c r="BE166" s="105">
        <f t="shared" si="39"/>
        <v>0</v>
      </c>
      <c r="BF166" s="105">
        <f t="shared" si="40"/>
        <v>0</v>
      </c>
      <c r="BG166" s="105">
        <f t="shared" si="41"/>
        <v>0</v>
      </c>
      <c r="BH166" s="105">
        <f t="shared" si="42"/>
        <v>0</v>
      </c>
      <c r="BI166" s="105">
        <f t="shared" si="43"/>
        <v>0</v>
      </c>
      <c r="BJ166" s="13" t="s">
        <v>137</v>
      </c>
      <c r="BK166" s="168">
        <f t="shared" si="44"/>
        <v>0</v>
      </c>
      <c r="BL166" s="13" t="s">
        <v>165</v>
      </c>
      <c r="BM166" s="13" t="s">
        <v>617</v>
      </c>
    </row>
    <row r="167" spans="2:65" s="1" customFormat="1" ht="31.5" customHeight="1">
      <c r="B167" s="30"/>
      <c r="C167" s="169" t="s">
        <v>224</v>
      </c>
      <c r="D167" s="169" t="s">
        <v>180</v>
      </c>
      <c r="E167" s="170" t="s">
        <v>618</v>
      </c>
      <c r="F167" s="237" t="s">
        <v>619</v>
      </c>
      <c r="G167" s="238"/>
      <c r="H167" s="238"/>
      <c r="I167" s="238"/>
      <c r="J167" s="171" t="s">
        <v>205</v>
      </c>
      <c r="K167" s="172">
        <v>2</v>
      </c>
      <c r="L167" s="239">
        <v>0</v>
      </c>
      <c r="M167" s="238"/>
      <c r="N167" s="240">
        <f t="shared" si="35"/>
        <v>0</v>
      </c>
      <c r="O167" s="238"/>
      <c r="P167" s="238"/>
      <c r="Q167" s="238"/>
      <c r="R167" s="32"/>
      <c r="T167" s="165" t="s">
        <v>18</v>
      </c>
      <c r="U167" s="39" t="s">
        <v>41</v>
      </c>
      <c r="V167" s="31"/>
      <c r="W167" s="166">
        <f t="shared" si="36"/>
        <v>0</v>
      </c>
      <c r="X167" s="166">
        <v>2.0000000000000002E-5</v>
      </c>
      <c r="Y167" s="166">
        <f t="shared" si="37"/>
        <v>4.0000000000000003E-5</v>
      </c>
      <c r="Z167" s="166">
        <v>0</v>
      </c>
      <c r="AA167" s="167">
        <f t="shared" si="38"/>
        <v>0</v>
      </c>
      <c r="AR167" s="13" t="s">
        <v>183</v>
      </c>
      <c r="AT167" s="13" t="s">
        <v>180</v>
      </c>
      <c r="AU167" s="13" t="s">
        <v>137</v>
      </c>
      <c r="AY167" s="13" t="s">
        <v>158</v>
      </c>
      <c r="BE167" s="105">
        <f t="shared" si="39"/>
        <v>0</v>
      </c>
      <c r="BF167" s="105">
        <f t="shared" si="40"/>
        <v>0</v>
      </c>
      <c r="BG167" s="105">
        <f t="shared" si="41"/>
        <v>0</v>
      </c>
      <c r="BH167" s="105">
        <f t="shared" si="42"/>
        <v>0</v>
      </c>
      <c r="BI167" s="105">
        <f t="shared" si="43"/>
        <v>0</v>
      </c>
      <c r="BJ167" s="13" t="s">
        <v>137</v>
      </c>
      <c r="BK167" s="168">
        <f t="shared" si="44"/>
        <v>0</v>
      </c>
      <c r="BL167" s="13" t="s">
        <v>183</v>
      </c>
      <c r="BM167" s="13" t="s">
        <v>620</v>
      </c>
    </row>
    <row r="168" spans="2:65" s="1" customFormat="1" ht="31.5" customHeight="1">
      <c r="B168" s="30"/>
      <c r="C168" s="161" t="s">
        <v>202</v>
      </c>
      <c r="D168" s="161" t="s">
        <v>160</v>
      </c>
      <c r="E168" s="162" t="s">
        <v>621</v>
      </c>
      <c r="F168" s="241" t="s">
        <v>622</v>
      </c>
      <c r="G168" s="242"/>
      <c r="H168" s="242"/>
      <c r="I168" s="242"/>
      <c r="J168" s="163" t="s">
        <v>205</v>
      </c>
      <c r="K168" s="164">
        <v>2</v>
      </c>
      <c r="L168" s="243">
        <v>0</v>
      </c>
      <c r="M168" s="242"/>
      <c r="N168" s="244">
        <f t="shared" si="35"/>
        <v>0</v>
      </c>
      <c r="O168" s="238"/>
      <c r="P168" s="238"/>
      <c r="Q168" s="238"/>
      <c r="R168" s="32"/>
      <c r="T168" s="165" t="s">
        <v>18</v>
      </c>
      <c r="U168" s="39" t="s">
        <v>41</v>
      </c>
      <c r="V168" s="31"/>
      <c r="W168" s="166">
        <f t="shared" si="36"/>
        <v>0</v>
      </c>
      <c r="X168" s="166">
        <v>2.964E-2</v>
      </c>
      <c r="Y168" s="166">
        <f t="shared" si="37"/>
        <v>5.9279999999999999E-2</v>
      </c>
      <c r="Z168" s="166">
        <v>0</v>
      </c>
      <c r="AA168" s="167">
        <f t="shared" si="38"/>
        <v>0</v>
      </c>
      <c r="AR168" s="13" t="s">
        <v>164</v>
      </c>
      <c r="AT168" s="13" t="s">
        <v>160</v>
      </c>
      <c r="AU168" s="13" t="s">
        <v>137</v>
      </c>
      <c r="AY168" s="13" t="s">
        <v>158</v>
      </c>
      <c r="BE168" s="105">
        <f t="shared" si="39"/>
        <v>0</v>
      </c>
      <c r="BF168" s="105">
        <f t="shared" si="40"/>
        <v>0</v>
      </c>
      <c r="BG168" s="105">
        <f t="shared" si="41"/>
        <v>0</v>
      </c>
      <c r="BH168" s="105">
        <f t="shared" si="42"/>
        <v>0</v>
      </c>
      <c r="BI168" s="105">
        <f t="shared" si="43"/>
        <v>0</v>
      </c>
      <c r="BJ168" s="13" t="s">
        <v>137</v>
      </c>
      <c r="BK168" s="168">
        <f t="shared" si="44"/>
        <v>0</v>
      </c>
      <c r="BL168" s="13" t="s">
        <v>165</v>
      </c>
      <c r="BM168" s="13" t="s">
        <v>623</v>
      </c>
    </row>
    <row r="169" spans="2:65" s="1" customFormat="1" ht="31.5" customHeight="1">
      <c r="B169" s="30"/>
      <c r="C169" s="169" t="s">
        <v>207</v>
      </c>
      <c r="D169" s="169" t="s">
        <v>180</v>
      </c>
      <c r="E169" s="170" t="s">
        <v>624</v>
      </c>
      <c r="F169" s="237" t="s">
        <v>625</v>
      </c>
      <c r="G169" s="238"/>
      <c r="H169" s="238"/>
      <c r="I169" s="238"/>
      <c r="J169" s="171" t="s">
        <v>205</v>
      </c>
      <c r="K169" s="172">
        <v>1</v>
      </c>
      <c r="L169" s="239">
        <v>0</v>
      </c>
      <c r="M169" s="238"/>
      <c r="N169" s="240">
        <f t="shared" si="35"/>
        <v>0</v>
      </c>
      <c r="O169" s="238"/>
      <c r="P169" s="238"/>
      <c r="Q169" s="238"/>
      <c r="R169" s="32"/>
      <c r="T169" s="165" t="s">
        <v>18</v>
      </c>
      <c r="U169" s="39" t="s">
        <v>41</v>
      </c>
      <c r="V169" s="31"/>
      <c r="W169" s="166">
        <f t="shared" si="36"/>
        <v>0</v>
      </c>
      <c r="X169" s="166">
        <v>2.0000000000000002E-5</v>
      </c>
      <c r="Y169" s="166">
        <f t="shared" si="37"/>
        <v>2.0000000000000002E-5</v>
      </c>
      <c r="Z169" s="166">
        <v>0</v>
      </c>
      <c r="AA169" s="167">
        <f t="shared" si="38"/>
        <v>0</v>
      </c>
      <c r="AR169" s="13" t="s">
        <v>183</v>
      </c>
      <c r="AT169" s="13" t="s">
        <v>180</v>
      </c>
      <c r="AU169" s="13" t="s">
        <v>137</v>
      </c>
      <c r="AY169" s="13" t="s">
        <v>158</v>
      </c>
      <c r="BE169" s="105">
        <f t="shared" si="39"/>
        <v>0</v>
      </c>
      <c r="BF169" s="105">
        <f t="shared" si="40"/>
        <v>0</v>
      </c>
      <c r="BG169" s="105">
        <f t="shared" si="41"/>
        <v>0</v>
      </c>
      <c r="BH169" s="105">
        <f t="shared" si="42"/>
        <v>0</v>
      </c>
      <c r="BI169" s="105">
        <f t="shared" si="43"/>
        <v>0</v>
      </c>
      <c r="BJ169" s="13" t="s">
        <v>137</v>
      </c>
      <c r="BK169" s="168">
        <f t="shared" si="44"/>
        <v>0</v>
      </c>
      <c r="BL169" s="13" t="s">
        <v>183</v>
      </c>
      <c r="BM169" s="13" t="s">
        <v>626</v>
      </c>
    </row>
    <row r="170" spans="2:65" s="1" customFormat="1" ht="31.5" customHeight="1">
      <c r="B170" s="30"/>
      <c r="C170" s="161" t="s">
        <v>400</v>
      </c>
      <c r="D170" s="161" t="s">
        <v>160</v>
      </c>
      <c r="E170" s="162" t="s">
        <v>627</v>
      </c>
      <c r="F170" s="241" t="s">
        <v>628</v>
      </c>
      <c r="G170" s="242"/>
      <c r="H170" s="242"/>
      <c r="I170" s="242"/>
      <c r="J170" s="163" t="s">
        <v>205</v>
      </c>
      <c r="K170" s="164">
        <v>1</v>
      </c>
      <c r="L170" s="243">
        <v>0</v>
      </c>
      <c r="M170" s="242"/>
      <c r="N170" s="244">
        <f t="shared" si="35"/>
        <v>0</v>
      </c>
      <c r="O170" s="238"/>
      <c r="P170" s="238"/>
      <c r="Q170" s="238"/>
      <c r="R170" s="32"/>
      <c r="T170" s="165" t="s">
        <v>18</v>
      </c>
      <c r="U170" s="39" t="s">
        <v>41</v>
      </c>
      <c r="V170" s="31"/>
      <c r="W170" s="166">
        <f t="shared" si="36"/>
        <v>0</v>
      </c>
      <c r="X170" s="166">
        <v>3.1E-2</v>
      </c>
      <c r="Y170" s="166">
        <f t="shared" si="37"/>
        <v>3.1E-2</v>
      </c>
      <c r="Z170" s="166">
        <v>0</v>
      </c>
      <c r="AA170" s="167">
        <f t="shared" si="38"/>
        <v>0</v>
      </c>
      <c r="AR170" s="13" t="s">
        <v>164</v>
      </c>
      <c r="AT170" s="13" t="s">
        <v>160</v>
      </c>
      <c r="AU170" s="13" t="s">
        <v>137</v>
      </c>
      <c r="AY170" s="13" t="s">
        <v>158</v>
      </c>
      <c r="BE170" s="105">
        <f t="shared" si="39"/>
        <v>0</v>
      </c>
      <c r="BF170" s="105">
        <f t="shared" si="40"/>
        <v>0</v>
      </c>
      <c r="BG170" s="105">
        <f t="shared" si="41"/>
        <v>0</v>
      </c>
      <c r="BH170" s="105">
        <f t="shared" si="42"/>
        <v>0</v>
      </c>
      <c r="BI170" s="105">
        <f t="shared" si="43"/>
        <v>0</v>
      </c>
      <c r="BJ170" s="13" t="s">
        <v>137</v>
      </c>
      <c r="BK170" s="168">
        <f t="shared" si="44"/>
        <v>0</v>
      </c>
      <c r="BL170" s="13" t="s">
        <v>165</v>
      </c>
      <c r="BM170" s="13" t="s">
        <v>629</v>
      </c>
    </row>
    <row r="171" spans="2:65" s="9" customFormat="1" ht="37.35" customHeight="1">
      <c r="B171" s="150"/>
      <c r="C171" s="151"/>
      <c r="D171" s="152" t="s">
        <v>132</v>
      </c>
      <c r="E171" s="152"/>
      <c r="F171" s="152"/>
      <c r="G171" s="152"/>
      <c r="H171" s="152"/>
      <c r="I171" s="152"/>
      <c r="J171" s="152"/>
      <c r="K171" s="152"/>
      <c r="L171" s="152"/>
      <c r="M171" s="152"/>
      <c r="N171" s="245">
        <f>BK171</f>
        <v>0</v>
      </c>
      <c r="O171" s="246"/>
      <c r="P171" s="246"/>
      <c r="Q171" s="246"/>
      <c r="R171" s="153"/>
      <c r="T171" s="154"/>
      <c r="U171" s="151"/>
      <c r="V171" s="151"/>
      <c r="W171" s="155">
        <f>W172</f>
        <v>0</v>
      </c>
      <c r="X171" s="151"/>
      <c r="Y171" s="155">
        <f>Y172</f>
        <v>0</v>
      </c>
      <c r="Z171" s="151"/>
      <c r="AA171" s="156">
        <f>AA172</f>
        <v>0</v>
      </c>
      <c r="AR171" s="157" t="s">
        <v>165</v>
      </c>
      <c r="AT171" s="158" t="s">
        <v>73</v>
      </c>
      <c r="AU171" s="158" t="s">
        <v>74</v>
      </c>
      <c r="AY171" s="157" t="s">
        <v>158</v>
      </c>
      <c r="BK171" s="159">
        <f>BK172</f>
        <v>0</v>
      </c>
    </row>
    <row r="172" spans="2:65" s="1" customFormat="1" ht="22.5" customHeight="1">
      <c r="B172" s="30"/>
      <c r="C172" s="169" t="s">
        <v>81</v>
      </c>
      <c r="D172" s="169" t="s">
        <v>180</v>
      </c>
      <c r="E172" s="170" t="s">
        <v>401</v>
      </c>
      <c r="F172" s="237" t="s">
        <v>436</v>
      </c>
      <c r="G172" s="238"/>
      <c r="H172" s="238"/>
      <c r="I172" s="238"/>
      <c r="J172" s="171" t="s">
        <v>403</v>
      </c>
      <c r="K172" s="172">
        <v>10</v>
      </c>
      <c r="L172" s="239">
        <v>0</v>
      </c>
      <c r="M172" s="238"/>
      <c r="N172" s="240">
        <f>ROUND(L172*K172,3)</f>
        <v>0</v>
      </c>
      <c r="O172" s="238"/>
      <c r="P172" s="238"/>
      <c r="Q172" s="238"/>
      <c r="R172" s="32"/>
      <c r="T172" s="165" t="s">
        <v>18</v>
      </c>
      <c r="U172" s="39" t="s">
        <v>41</v>
      </c>
      <c r="V172" s="31"/>
      <c r="W172" s="166">
        <f>V172*K172</f>
        <v>0</v>
      </c>
      <c r="X172" s="166">
        <v>0</v>
      </c>
      <c r="Y172" s="166">
        <f>X172*K172</f>
        <v>0</v>
      </c>
      <c r="Z172" s="166">
        <v>0</v>
      </c>
      <c r="AA172" s="167">
        <f>Z172*K172</f>
        <v>0</v>
      </c>
      <c r="AR172" s="13" t="s">
        <v>404</v>
      </c>
      <c r="AT172" s="13" t="s">
        <v>180</v>
      </c>
      <c r="AU172" s="13" t="s">
        <v>81</v>
      </c>
      <c r="AY172" s="13" t="s">
        <v>158</v>
      </c>
      <c r="BE172" s="105">
        <f>IF(U172="základná",N172,0)</f>
        <v>0</v>
      </c>
      <c r="BF172" s="105">
        <f>IF(U172="znížená",N172,0)</f>
        <v>0</v>
      </c>
      <c r="BG172" s="105">
        <f>IF(U172="zákl. prenesená",N172,0)</f>
        <v>0</v>
      </c>
      <c r="BH172" s="105">
        <f>IF(U172="zníž. prenesená",N172,0)</f>
        <v>0</v>
      </c>
      <c r="BI172" s="105">
        <f>IF(U172="nulová",N172,0)</f>
        <v>0</v>
      </c>
      <c r="BJ172" s="13" t="s">
        <v>137</v>
      </c>
      <c r="BK172" s="168">
        <f>ROUND(L172*K172,3)</f>
        <v>0</v>
      </c>
      <c r="BL172" s="13" t="s">
        <v>404</v>
      </c>
      <c r="BM172" s="13" t="s">
        <v>437</v>
      </c>
    </row>
    <row r="173" spans="2:65" s="1" customFormat="1" ht="49.95" customHeight="1">
      <c r="B173" s="30"/>
      <c r="C173" s="31"/>
      <c r="D173" s="152" t="s">
        <v>406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245">
        <f t="shared" ref="N173:N178" si="45">BK173</f>
        <v>0</v>
      </c>
      <c r="O173" s="246"/>
      <c r="P173" s="246"/>
      <c r="Q173" s="246"/>
      <c r="R173" s="32"/>
      <c r="T173" s="73"/>
      <c r="U173" s="31"/>
      <c r="V173" s="31"/>
      <c r="W173" s="31"/>
      <c r="X173" s="31"/>
      <c r="Y173" s="31"/>
      <c r="Z173" s="31"/>
      <c r="AA173" s="74"/>
      <c r="AT173" s="13" t="s">
        <v>73</v>
      </c>
      <c r="AU173" s="13" t="s">
        <v>74</v>
      </c>
      <c r="AY173" s="13" t="s">
        <v>407</v>
      </c>
      <c r="BK173" s="168">
        <f>SUM(BK174:BK178)</f>
        <v>0</v>
      </c>
    </row>
    <row r="174" spans="2:65" s="1" customFormat="1" ht="22.35" customHeight="1">
      <c r="B174" s="30"/>
      <c r="C174" s="174" t="s">
        <v>18</v>
      </c>
      <c r="D174" s="174" t="s">
        <v>180</v>
      </c>
      <c r="E174" s="175" t="s">
        <v>18</v>
      </c>
      <c r="F174" s="247" t="s">
        <v>18</v>
      </c>
      <c r="G174" s="248"/>
      <c r="H174" s="248"/>
      <c r="I174" s="248"/>
      <c r="J174" s="176" t="s">
        <v>18</v>
      </c>
      <c r="K174" s="173"/>
      <c r="L174" s="239"/>
      <c r="M174" s="238"/>
      <c r="N174" s="240">
        <f t="shared" si="45"/>
        <v>0</v>
      </c>
      <c r="O174" s="238"/>
      <c r="P174" s="238"/>
      <c r="Q174" s="238"/>
      <c r="R174" s="32"/>
      <c r="T174" s="165" t="s">
        <v>18</v>
      </c>
      <c r="U174" s="177" t="s">
        <v>41</v>
      </c>
      <c r="V174" s="31"/>
      <c r="W174" s="31"/>
      <c r="X174" s="31"/>
      <c r="Y174" s="31"/>
      <c r="Z174" s="31"/>
      <c r="AA174" s="74"/>
      <c r="AT174" s="13" t="s">
        <v>407</v>
      </c>
      <c r="AU174" s="13" t="s">
        <v>81</v>
      </c>
      <c r="AY174" s="13" t="s">
        <v>407</v>
      </c>
      <c r="BE174" s="105">
        <f>IF(U174="základná",N174,0)</f>
        <v>0</v>
      </c>
      <c r="BF174" s="105">
        <f>IF(U174="znížená",N174,0)</f>
        <v>0</v>
      </c>
      <c r="BG174" s="105">
        <f>IF(U174="zákl. prenesená",N174,0)</f>
        <v>0</v>
      </c>
      <c r="BH174" s="105">
        <f>IF(U174="zníž. prenesená",N174,0)</f>
        <v>0</v>
      </c>
      <c r="BI174" s="105">
        <f>IF(U174="nulová",N174,0)</f>
        <v>0</v>
      </c>
      <c r="BJ174" s="13" t="s">
        <v>137</v>
      </c>
      <c r="BK174" s="168">
        <f>L174*K174</f>
        <v>0</v>
      </c>
    </row>
    <row r="175" spans="2:65" s="1" customFormat="1" ht="22.35" customHeight="1">
      <c r="B175" s="30"/>
      <c r="C175" s="174" t="s">
        <v>18</v>
      </c>
      <c r="D175" s="174" t="s">
        <v>180</v>
      </c>
      <c r="E175" s="175" t="s">
        <v>18</v>
      </c>
      <c r="F175" s="247" t="s">
        <v>18</v>
      </c>
      <c r="G175" s="248"/>
      <c r="H175" s="248"/>
      <c r="I175" s="248"/>
      <c r="J175" s="176" t="s">
        <v>18</v>
      </c>
      <c r="K175" s="173"/>
      <c r="L175" s="239"/>
      <c r="M175" s="238"/>
      <c r="N175" s="240">
        <f t="shared" si="45"/>
        <v>0</v>
      </c>
      <c r="O175" s="238"/>
      <c r="P175" s="238"/>
      <c r="Q175" s="238"/>
      <c r="R175" s="32"/>
      <c r="T175" s="165" t="s">
        <v>18</v>
      </c>
      <c r="U175" s="177" t="s">
        <v>41</v>
      </c>
      <c r="V175" s="31"/>
      <c r="W175" s="31"/>
      <c r="X175" s="31"/>
      <c r="Y175" s="31"/>
      <c r="Z175" s="31"/>
      <c r="AA175" s="74"/>
      <c r="AT175" s="13" t="s">
        <v>407</v>
      </c>
      <c r="AU175" s="13" t="s">
        <v>81</v>
      </c>
      <c r="AY175" s="13" t="s">
        <v>407</v>
      </c>
      <c r="BE175" s="105">
        <f>IF(U175="základná",N175,0)</f>
        <v>0</v>
      </c>
      <c r="BF175" s="105">
        <f>IF(U175="znížená",N175,0)</f>
        <v>0</v>
      </c>
      <c r="BG175" s="105">
        <f>IF(U175="zákl. prenesená",N175,0)</f>
        <v>0</v>
      </c>
      <c r="BH175" s="105">
        <f>IF(U175="zníž. prenesená",N175,0)</f>
        <v>0</v>
      </c>
      <c r="BI175" s="105">
        <f>IF(U175="nulová",N175,0)</f>
        <v>0</v>
      </c>
      <c r="BJ175" s="13" t="s">
        <v>137</v>
      </c>
      <c r="BK175" s="168">
        <f>L175*K175</f>
        <v>0</v>
      </c>
    </row>
    <row r="176" spans="2:65" s="1" customFormat="1" ht="22.35" customHeight="1">
      <c r="B176" s="30"/>
      <c r="C176" s="174" t="s">
        <v>18</v>
      </c>
      <c r="D176" s="174" t="s">
        <v>180</v>
      </c>
      <c r="E176" s="175" t="s">
        <v>18</v>
      </c>
      <c r="F176" s="247" t="s">
        <v>18</v>
      </c>
      <c r="G176" s="248"/>
      <c r="H176" s="248"/>
      <c r="I176" s="248"/>
      <c r="J176" s="176" t="s">
        <v>18</v>
      </c>
      <c r="K176" s="173"/>
      <c r="L176" s="239"/>
      <c r="M176" s="238"/>
      <c r="N176" s="240">
        <f t="shared" si="45"/>
        <v>0</v>
      </c>
      <c r="O176" s="238"/>
      <c r="P176" s="238"/>
      <c r="Q176" s="238"/>
      <c r="R176" s="32"/>
      <c r="T176" s="165" t="s">
        <v>18</v>
      </c>
      <c r="U176" s="177" t="s">
        <v>41</v>
      </c>
      <c r="V176" s="31"/>
      <c r="W176" s="31"/>
      <c r="X176" s="31"/>
      <c r="Y176" s="31"/>
      <c r="Z176" s="31"/>
      <c r="AA176" s="74"/>
      <c r="AT176" s="13" t="s">
        <v>407</v>
      </c>
      <c r="AU176" s="13" t="s">
        <v>81</v>
      </c>
      <c r="AY176" s="13" t="s">
        <v>407</v>
      </c>
      <c r="BE176" s="105">
        <f>IF(U176="základná",N176,0)</f>
        <v>0</v>
      </c>
      <c r="BF176" s="105">
        <f>IF(U176="znížená",N176,0)</f>
        <v>0</v>
      </c>
      <c r="BG176" s="105">
        <f>IF(U176="zákl. prenesená",N176,0)</f>
        <v>0</v>
      </c>
      <c r="BH176" s="105">
        <f>IF(U176="zníž. prenesená",N176,0)</f>
        <v>0</v>
      </c>
      <c r="BI176" s="105">
        <f>IF(U176="nulová",N176,0)</f>
        <v>0</v>
      </c>
      <c r="BJ176" s="13" t="s">
        <v>137</v>
      </c>
      <c r="BK176" s="168">
        <f>L176*K176</f>
        <v>0</v>
      </c>
    </row>
    <row r="177" spans="2:63" s="1" customFormat="1" ht="22.35" customHeight="1">
      <c r="B177" s="30"/>
      <c r="C177" s="174" t="s">
        <v>18</v>
      </c>
      <c r="D177" s="174" t="s">
        <v>180</v>
      </c>
      <c r="E177" s="175" t="s">
        <v>18</v>
      </c>
      <c r="F177" s="247" t="s">
        <v>18</v>
      </c>
      <c r="G177" s="248"/>
      <c r="H177" s="248"/>
      <c r="I177" s="248"/>
      <c r="J177" s="176" t="s">
        <v>18</v>
      </c>
      <c r="K177" s="173"/>
      <c r="L177" s="239"/>
      <c r="M177" s="238"/>
      <c r="N177" s="240">
        <f t="shared" si="45"/>
        <v>0</v>
      </c>
      <c r="O177" s="238"/>
      <c r="P177" s="238"/>
      <c r="Q177" s="238"/>
      <c r="R177" s="32"/>
      <c r="T177" s="165" t="s">
        <v>18</v>
      </c>
      <c r="U177" s="177" t="s">
        <v>41</v>
      </c>
      <c r="V177" s="31"/>
      <c r="W177" s="31"/>
      <c r="X177" s="31"/>
      <c r="Y177" s="31"/>
      <c r="Z177" s="31"/>
      <c r="AA177" s="74"/>
      <c r="AT177" s="13" t="s">
        <v>407</v>
      </c>
      <c r="AU177" s="13" t="s">
        <v>81</v>
      </c>
      <c r="AY177" s="13" t="s">
        <v>407</v>
      </c>
      <c r="BE177" s="105">
        <f>IF(U177="základná",N177,0)</f>
        <v>0</v>
      </c>
      <c r="BF177" s="105">
        <f>IF(U177="znížená",N177,0)</f>
        <v>0</v>
      </c>
      <c r="BG177" s="105">
        <f>IF(U177="zákl. prenesená",N177,0)</f>
        <v>0</v>
      </c>
      <c r="BH177" s="105">
        <f>IF(U177="zníž. prenesená",N177,0)</f>
        <v>0</v>
      </c>
      <c r="BI177" s="105">
        <f>IF(U177="nulová",N177,0)</f>
        <v>0</v>
      </c>
      <c r="BJ177" s="13" t="s">
        <v>137</v>
      </c>
      <c r="BK177" s="168">
        <f>L177*K177</f>
        <v>0</v>
      </c>
    </row>
    <row r="178" spans="2:63" s="1" customFormat="1" ht="22.35" customHeight="1">
      <c r="B178" s="30"/>
      <c r="C178" s="174" t="s">
        <v>18</v>
      </c>
      <c r="D178" s="174" t="s">
        <v>180</v>
      </c>
      <c r="E178" s="175" t="s">
        <v>18</v>
      </c>
      <c r="F178" s="247" t="s">
        <v>18</v>
      </c>
      <c r="G178" s="248"/>
      <c r="H178" s="248"/>
      <c r="I178" s="248"/>
      <c r="J178" s="176" t="s">
        <v>18</v>
      </c>
      <c r="K178" s="173"/>
      <c r="L178" s="239"/>
      <c r="M178" s="238"/>
      <c r="N178" s="240">
        <f t="shared" si="45"/>
        <v>0</v>
      </c>
      <c r="O178" s="238"/>
      <c r="P178" s="238"/>
      <c r="Q178" s="238"/>
      <c r="R178" s="32"/>
      <c r="T178" s="165" t="s">
        <v>18</v>
      </c>
      <c r="U178" s="177" t="s">
        <v>41</v>
      </c>
      <c r="V178" s="51"/>
      <c r="W178" s="51"/>
      <c r="X178" s="51"/>
      <c r="Y178" s="51"/>
      <c r="Z178" s="51"/>
      <c r="AA178" s="53"/>
      <c r="AT178" s="13" t="s">
        <v>407</v>
      </c>
      <c r="AU178" s="13" t="s">
        <v>81</v>
      </c>
      <c r="AY178" s="13" t="s">
        <v>407</v>
      </c>
      <c r="BE178" s="105">
        <f>IF(U178="základná",N178,0)</f>
        <v>0</v>
      </c>
      <c r="BF178" s="105">
        <f>IF(U178="znížená",N178,0)</f>
        <v>0</v>
      </c>
      <c r="BG178" s="105">
        <f>IF(U178="zákl. prenesená",N178,0)</f>
        <v>0</v>
      </c>
      <c r="BH178" s="105">
        <f>IF(U178="zníž. prenesená",N178,0)</f>
        <v>0</v>
      </c>
      <c r="BI178" s="105">
        <f>IF(U178="nulová",N178,0)</f>
        <v>0</v>
      </c>
      <c r="BJ178" s="13" t="s">
        <v>137</v>
      </c>
      <c r="BK178" s="168">
        <f>L178*K178</f>
        <v>0</v>
      </c>
    </row>
    <row r="179" spans="2:63" s="1" customFormat="1" ht="6.9" customHeight="1"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6"/>
    </row>
  </sheetData>
  <sheetProtection password="CC35" sheet="1" objects="1" scenarios="1" formatColumns="0" formatRows="0" sort="0" autoFilter="0"/>
  <mergeCells count="22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N170:Q170"/>
    <mergeCell ref="F172:I172"/>
    <mergeCell ref="L172:M172"/>
    <mergeCell ref="N172:Q172"/>
    <mergeCell ref="F174:I174"/>
    <mergeCell ref="L174:M174"/>
    <mergeCell ref="N174:Q174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H1:K1"/>
    <mergeCell ref="S2:AC2"/>
    <mergeCell ref="F178:I178"/>
    <mergeCell ref="L178:M178"/>
    <mergeCell ref="N178:Q178"/>
    <mergeCell ref="N122:Q122"/>
    <mergeCell ref="N123:Q123"/>
    <mergeCell ref="N124:Q124"/>
    <mergeCell ref="N132:Q132"/>
    <mergeCell ref="N139:Q139"/>
    <mergeCell ref="N159:Q159"/>
    <mergeCell ref="N171:Q171"/>
    <mergeCell ref="N173:Q173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0:I170"/>
    <mergeCell ref="L170:M170"/>
  </mergeCells>
  <dataValidations count="2">
    <dataValidation type="list" allowBlank="1" showInputMessage="1" showErrorMessage="1" error="Povolené sú hodnoty K a M." sqref="D174:D179">
      <formula1>"K,M"</formula1>
    </dataValidation>
    <dataValidation type="list" allowBlank="1" showInputMessage="1" showErrorMessage="1" error="Povolené sú hodnoty základná, znížená, nulová." sqref="U174:U179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1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0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83"/>
      <c r="B1" s="181"/>
      <c r="C1" s="181"/>
      <c r="D1" s="182" t="s">
        <v>1</v>
      </c>
      <c r="E1" s="181"/>
      <c r="F1" s="179" t="s">
        <v>672</v>
      </c>
      <c r="G1" s="179"/>
      <c r="H1" s="228" t="s">
        <v>673</v>
      </c>
      <c r="I1" s="228"/>
      <c r="J1" s="228"/>
      <c r="K1" s="228"/>
      <c r="L1" s="179" t="s">
        <v>674</v>
      </c>
      <c r="M1" s="181"/>
      <c r="N1" s="181"/>
      <c r="O1" s="182" t="s">
        <v>116</v>
      </c>
      <c r="P1" s="181"/>
      <c r="Q1" s="181"/>
      <c r="R1" s="181"/>
      <c r="S1" s="179" t="s">
        <v>675</v>
      </c>
      <c r="T1" s="179"/>
      <c r="U1" s="183"/>
      <c r="V1" s="18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" customHeight="1">
      <c r="C2" s="216" t="s">
        <v>5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185" t="s">
        <v>6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13" t="s">
        <v>103</v>
      </c>
    </row>
    <row r="3" spans="1:6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" customHeight="1">
      <c r="B4" s="17"/>
      <c r="C4" s="192" t="s">
        <v>117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19"/>
      <c r="T4" s="20" t="s">
        <v>10</v>
      </c>
      <c r="AT4" s="13" t="s">
        <v>4</v>
      </c>
    </row>
    <row r="5" spans="1:66" ht="6.9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>
      <c r="B6" s="17"/>
      <c r="C6" s="18"/>
      <c r="D6" s="25" t="s">
        <v>15</v>
      </c>
      <c r="E6" s="18"/>
      <c r="F6" s="250" t="str">
        <f>'Rekapitulácia stavby'!K6</f>
        <v>Centrum voľného času Spektrum, ul. K. Novackého, Prievidza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18"/>
      <c r="R6" s="19"/>
    </row>
    <row r="7" spans="1:66" s="1" customFormat="1" ht="32.85" customHeight="1">
      <c r="B7" s="30"/>
      <c r="C7" s="31"/>
      <c r="D7" s="24" t="s">
        <v>118</v>
      </c>
      <c r="E7" s="31"/>
      <c r="F7" s="222" t="s">
        <v>630</v>
      </c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31"/>
      <c r="R7" s="32"/>
    </row>
    <row r="8" spans="1:66" s="1" customFormat="1" ht="14.4" customHeight="1">
      <c r="B8" s="30"/>
      <c r="C8" s="31"/>
      <c r="D8" s="25" t="s">
        <v>17</v>
      </c>
      <c r="E8" s="31"/>
      <c r="F8" s="23" t="s">
        <v>18</v>
      </c>
      <c r="G8" s="31"/>
      <c r="H8" s="31"/>
      <c r="I8" s="31"/>
      <c r="J8" s="31"/>
      <c r="K8" s="31"/>
      <c r="L8" s="31"/>
      <c r="M8" s="25" t="s">
        <v>19</v>
      </c>
      <c r="N8" s="31"/>
      <c r="O8" s="23" t="s">
        <v>18</v>
      </c>
      <c r="P8" s="31"/>
      <c r="Q8" s="31"/>
      <c r="R8" s="32"/>
    </row>
    <row r="9" spans="1:66" s="1" customFormat="1" ht="14.4" customHeight="1">
      <c r="B9" s="30"/>
      <c r="C9" s="31"/>
      <c r="D9" s="25" t="s">
        <v>20</v>
      </c>
      <c r="E9" s="31"/>
      <c r="F9" s="23" t="s">
        <v>21</v>
      </c>
      <c r="G9" s="31"/>
      <c r="H9" s="31"/>
      <c r="I9" s="31"/>
      <c r="J9" s="31"/>
      <c r="K9" s="31"/>
      <c r="L9" s="31"/>
      <c r="M9" s="25" t="s">
        <v>22</v>
      </c>
      <c r="N9" s="31"/>
      <c r="O9" s="264" t="str">
        <f>'Rekapitulácia stavby'!AN8</f>
        <v>12. 2. 2017</v>
      </c>
      <c r="P9" s="188"/>
      <c r="Q9" s="31"/>
      <c r="R9" s="32"/>
    </row>
    <row r="10" spans="1:66" s="1" customFormat="1" ht="10.9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" customHeight="1">
      <c r="B11" s="30"/>
      <c r="C11" s="31"/>
      <c r="D11" s="25" t="s">
        <v>24</v>
      </c>
      <c r="E11" s="31"/>
      <c r="F11" s="31"/>
      <c r="G11" s="31"/>
      <c r="H11" s="31"/>
      <c r="I11" s="31"/>
      <c r="J11" s="31"/>
      <c r="K11" s="31"/>
      <c r="L11" s="31"/>
      <c r="M11" s="25" t="s">
        <v>25</v>
      </c>
      <c r="N11" s="31"/>
      <c r="O11" s="221" t="str">
        <f>IF('Rekapitulácia stavby'!AN10="","",'Rekapitulácia stavby'!AN10)</f>
        <v/>
      </c>
      <c r="P11" s="188"/>
      <c r="Q11" s="31"/>
      <c r="R11" s="32"/>
    </row>
    <row r="12" spans="1:66" s="1" customFormat="1" ht="18" customHeight="1">
      <c r="B12" s="30"/>
      <c r="C12" s="31"/>
      <c r="D12" s="31"/>
      <c r="E12" s="23" t="str">
        <f>IF('Rekapitulácia stavby'!E11="","",'Rekapitulácia stavby'!E11)</f>
        <v xml:space="preserve"> </v>
      </c>
      <c r="F12" s="31"/>
      <c r="G12" s="31"/>
      <c r="H12" s="31"/>
      <c r="I12" s="31"/>
      <c r="J12" s="31"/>
      <c r="K12" s="31"/>
      <c r="L12" s="31"/>
      <c r="M12" s="25" t="s">
        <v>27</v>
      </c>
      <c r="N12" s="31"/>
      <c r="O12" s="221" t="str">
        <f>IF('Rekapitulácia stavby'!AN11="","",'Rekapitulácia stavby'!AN11)</f>
        <v/>
      </c>
      <c r="P12" s="188"/>
      <c r="Q12" s="31"/>
      <c r="R12" s="32"/>
    </row>
    <row r="13" spans="1:66" s="1" customFormat="1" ht="6.9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" customHeight="1">
      <c r="B14" s="30"/>
      <c r="C14" s="31"/>
      <c r="D14" s="25" t="s">
        <v>28</v>
      </c>
      <c r="E14" s="31"/>
      <c r="F14" s="31"/>
      <c r="G14" s="31"/>
      <c r="H14" s="31"/>
      <c r="I14" s="31"/>
      <c r="J14" s="31"/>
      <c r="K14" s="31"/>
      <c r="L14" s="31"/>
      <c r="M14" s="25" t="s">
        <v>25</v>
      </c>
      <c r="N14" s="31"/>
      <c r="O14" s="265" t="str">
        <f>IF('Rekapitulácia stavby'!AN13="","",'Rekapitulácia stavby'!AN13)</f>
        <v/>
      </c>
      <c r="P14" s="188"/>
      <c r="Q14" s="31"/>
      <c r="R14" s="32"/>
    </row>
    <row r="15" spans="1:66" s="1" customFormat="1" ht="18" customHeight="1">
      <c r="B15" s="30"/>
      <c r="C15" s="31"/>
      <c r="D15" s="31"/>
      <c r="E15" s="265" t="str">
        <f>IF('Rekapitulácia stavby'!E14="","",'Rekapitulácia stavby'!E14)</f>
        <v>Vyplň údaj</v>
      </c>
      <c r="F15" s="188"/>
      <c r="G15" s="188"/>
      <c r="H15" s="188"/>
      <c r="I15" s="188"/>
      <c r="J15" s="188"/>
      <c r="K15" s="188"/>
      <c r="L15" s="188"/>
      <c r="M15" s="25" t="s">
        <v>27</v>
      </c>
      <c r="N15" s="31"/>
      <c r="O15" s="265" t="str">
        <f>IF('Rekapitulácia stavby'!AN14="","",'Rekapitulácia stavby'!AN14)</f>
        <v/>
      </c>
      <c r="P15" s="188"/>
      <c r="Q15" s="31"/>
      <c r="R15" s="32"/>
    </row>
    <row r="16" spans="1:66" s="1" customFormat="1" ht="6.9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" customHeight="1">
      <c r="B17" s="30"/>
      <c r="C17" s="31"/>
      <c r="D17" s="25" t="s">
        <v>30</v>
      </c>
      <c r="E17" s="31"/>
      <c r="F17" s="31"/>
      <c r="G17" s="31"/>
      <c r="H17" s="31"/>
      <c r="I17" s="31"/>
      <c r="J17" s="31"/>
      <c r="K17" s="31"/>
      <c r="L17" s="31"/>
      <c r="M17" s="25" t="s">
        <v>25</v>
      </c>
      <c r="N17" s="31"/>
      <c r="O17" s="221" t="str">
        <f>IF('Rekapitulácia stavby'!AN16="","",'Rekapitulácia stavby'!AN16)</f>
        <v/>
      </c>
      <c r="P17" s="188"/>
      <c r="Q17" s="31"/>
      <c r="R17" s="32"/>
    </row>
    <row r="18" spans="2:18" s="1" customFormat="1" ht="18" customHeight="1">
      <c r="B18" s="30"/>
      <c r="C18" s="31"/>
      <c r="D18" s="31"/>
      <c r="E18" s="23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5" t="s">
        <v>27</v>
      </c>
      <c r="N18" s="31"/>
      <c r="O18" s="221" t="str">
        <f>IF('Rekapitulácia stavby'!AN17="","",'Rekapitulácia stavby'!AN17)</f>
        <v/>
      </c>
      <c r="P18" s="188"/>
      <c r="Q18" s="31"/>
      <c r="R18" s="32"/>
    </row>
    <row r="19" spans="2:18" s="1" customFormat="1" ht="6.9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" customHeight="1">
      <c r="B20" s="30"/>
      <c r="C20" s="31"/>
      <c r="D20" s="25" t="s">
        <v>33</v>
      </c>
      <c r="E20" s="31"/>
      <c r="F20" s="31"/>
      <c r="G20" s="31"/>
      <c r="H20" s="31"/>
      <c r="I20" s="31"/>
      <c r="J20" s="31"/>
      <c r="K20" s="31"/>
      <c r="L20" s="31"/>
      <c r="M20" s="25" t="s">
        <v>25</v>
      </c>
      <c r="N20" s="31"/>
      <c r="O20" s="221" t="str">
        <f>IF('Rekapitulácia stavby'!AN19="","",'Rekapitulácia stavby'!AN19)</f>
        <v/>
      </c>
      <c r="P20" s="188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27</v>
      </c>
      <c r="N21" s="31"/>
      <c r="O21" s="221" t="str">
        <f>IF('Rekapitulácia stavby'!AN20="","",'Rekapitulácia stavby'!AN20)</f>
        <v/>
      </c>
      <c r="P21" s="188"/>
      <c r="Q21" s="31"/>
      <c r="R21" s="32"/>
    </row>
    <row r="22" spans="2:18" s="1" customFormat="1" ht="6.9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" customHeight="1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24" t="s">
        <v>18</v>
      </c>
      <c r="F24" s="188"/>
      <c r="G24" s="188"/>
      <c r="H24" s="188"/>
      <c r="I24" s="188"/>
      <c r="J24" s="188"/>
      <c r="K24" s="188"/>
      <c r="L24" s="188"/>
      <c r="M24" s="31"/>
      <c r="N24" s="31"/>
      <c r="O24" s="31"/>
      <c r="P24" s="31"/>
      <c r="Q24" s="31"/>
      <c r="R24" s="32"/>
    </row>
    <row r="25" spans="2:18" s="1" customFormat="1" ht="6.9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" customHeight="1">
      <c r="B27" s="30"/>
      <c r="C27" s="31"/>
      <c r="D27" s="114" t="s">
        <v>120</v>
      </c>
      <c r="E27" s="31"/>
      <c r="F27" s="31"/>
      <c r="G27" s="31"/>
      <c r="H27" s="31"/>
      <c r="I27" s="31"/>
      <c r="J27" s="31"/>
      <c r="K27" s="31"/>
      <c r="L27" s="31"/>
      <c r="M27" s="225">
        <f>N88</f>
        <v>0</v>
      </c>
      <c r="N27" s="188"/>
      <c r="O27" s="188"/>
      <c r="P27" s="188"/>
      <c r="Q27" s="31"/>
      <c r="R27" s="32"/>
    </row>
    <row r="28" spans="2:18" s="1" customFormat="1" ht="14.4" customHeight="1">
      <c r="B28" s="30"/>
      <c r="C28" s="31"/>
      <c r="D28" s="29" t="s">
        <v>110</v>
      </c>
      <c r="E28" s="31"/>
      <c r="F28" s="31"/>
      <c r="G28" s="31"/>
      <c r="H28" s="31"/>
      <c r="I28" s="31"/>
      <c r="J28" s="31"/>
      <c r="K28" s="31"/>
      <c r="L28" s="31"/>
      <c r="M28" s="225">
        <f>N98</f>
        <v>0</v>
      </c>
      <c r="N28" s="188"/>
      <c r="O28" s="188"/>
      <c r="P28" s="188"/>
      <c r="Q28" s="31"/>
      <c r="R28" s="32"/>
    </row>
    <row r="29" spans="2:18" s="1" customFormat="1" ht="6.9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5" t="s">
        <v>37</v>
      </c>
      <c r="E30" s="31"/>
      <c r="F30" s="31"/>
      <c r="G30" s="31"/>
      <c r="H30" s="31"/>
      <c r="I30" s="31"/>
      <c r="J30" s="31"/>
      <c r="K30" s="31"/>
      <c r="L30" s="31"/>
      <c r="M30" s="263">
        <f>ROUND(M27+M28,2)</f>
        <v>0</v>
      </c>
      <c r="N30" s="188"/>
      <c r="O30" s="188"/>
      <c r="P30" s="188"/>
      <c r="Q30" s="31"/>
      <c r="R30" s="32"/>
    </row>
    <row r="31" spans="2:18" s="1" customFormat="1" ht="6.9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" customHeight="1">
      <c r="B32" s="30"/>
      <c r="C32" s="31"/>
      <c r="D32" s="37" t="s">
        <v>38</v>
      </c>
      <c r="E32" s="37" t="s">
        <v>39</v>
      </c>
      <c r="F32" s="38">
        <v>0.2</v>
      </c>
      <c r="G32" s="116" t="s">
        <v>40</v>
      </c>
      <c r="H32" s="261">
        <f>ROUND((((SUM(BE98:BE105)+SUM(BE123:BE173))+SUM(BE175:BE179))),2)</f>
        <v>0</v>
      </c>
      <c r="I32" s="188"/>
      <c r="J32" s="188"/>
      <c r="K32" s="31"/>
      <c r="L32" s="31"/>
      <c r="M32" s="261">
        <f>ROUND(((ROUND((SUM(BE98:BE105)+SUM(BE123:BE173)), 2)*F32)+SUM(BE175:BE179)*F32),2)</f>
        <v>0</v>
      </c>
      <c r="N32" s="188"/>
      <c r="O32" s="188"/>
      <c r="P32" s="188"/>
      <c r="Q32" s="31"/>
      <c r="R32" s="32"/>
    </row>
    <row r="33" spans="2:18" s="1" customFormat="1" ht="14.4" customHeight="1">
      <c r="B33" s="30"/>
      <c r="C33" s="31"/>
      <c r="D33" s="31"/>
      <c r="E33" s="37" t="s">
        <v>41</v>
      </c>
      <c r="F33" s="38">
        <v>0.2</v>
      </c>
      <c r="G33" s="116" t="s">
        <v>40</v>
      </c>
      <c r="H33" s="261">
        <f>ROUND((((SUM(BF98:BF105)+SUM(BF123:BF173))+SUM(BF175:BF179))),2)</f>
        <v>0</v>
      </c>
      <c r="I33" s="188"/>
      <c r="J33" s="188"/>
      <c r="K33" s="31"/>
      <c r="L33" s="31"/>
      <c r="M33" s="261">
        <f>ROUND(((ROUND((SUM(BF98:BF105)+SUM(BF123:BF173)), 2)*F33)+SUM(BF175:BF179)*F33),2)</f>
        <v>0</v>
      </c>
      <c r="N33" s="188"/>
      <c r="O33" s="188"/>
      <c r="P33" s="188"/>
      <c r="Q33" s="31"/>
      <c r="R33" s="32"/>
    </row>
    <row r="34" spans="2:18" s="1" customFormat="1" ht="14.4" hidden="1" customHeight="1">
      <c r="B34" s="30"/>
      <c r="C34" s="31"/>
      <c r="D34" s="31"/>
      <c r="E34" s="37" t="s">
        <v>42</v>
      </c>
      <c r="F34" s="38">
        <v>0.2</v>
      </c>
      <c r="G34" s="116" t="s">
        <v>40</v>
      </c>
      <c r="H34" s="261">
        <f>ROUND((((SUM(BG98:BG105)+SUM(BG123:BG173))+SUM(BG175:BG179))),2)</f>
        <v>0</v>
      </c>
      <c r="I34" s="188"/>
      <c r="J34" s="188"/>
      <c r="K34" s="31"/>
      <c r="L34" s="31"/>
      <c r="M34" s="261">
        <v>0</v>
      </c>
      <c r="N34" s="188"/>
      <c r="O34" s="188"/>
      <c r="P34" s="188"/>
      <c r="Q34" s="31"/>
      <c r="R34" s="32"/>
    </row>
    <row r="35" spans="2:18" s="1" customFormat="1" ht="14.4" hidden="1" customHeight="1">
      <c r="B35" s="30"/>
      <c r="C35" s="31"/>
      <c r="D35" s="31"/>
      <c r="E35" s="37" t="s">
        <v>43</v>
      </c>
      <c r="F35" s="38">
        <v>0.2</v>
      </c>
      <c r="G35" s="116" t="s">
        <v>40</v>
      </c>
      <c r="H35" s="261">
        <f>ROUND((((SUM(BH98:BH105)+SUM(BH123:BH173))+SUM(BH175:BH179))),2)</f>
        <v>0</v>
      </c>
      <c r="I35" s="188"/>
      <c r="J35" s="188"/>
      <c r="K35" s="31"/>
      <c r="L35" s="31"/>
      <c r="M35" s="261">
        <v>0</v>
      </c>
      <c r="N35" s="188"/>
      <c r="O35" s="188"/>
      <c r="P35" s="188"/>
      <c r="Q35" s="31"/>
      <c r="R35" s="32"/>
    </row>
    <row r="36" spans="2:18" s="1" customFormat="1" ht="14.4" hidden="1" customHeight="1">
      <c r="B36" s="30"/>
      <c r="C36" s="31"/>
      <c r="D36" s="31"/>
      <c r="E36" s="37" t="s">
        <v>44</v>
      </c>
      <c r="F36" s="38">
        <v>0</v>
      </c>
      <c r="G36" s="116" t="s">
        <v>40</v>
      </c>
      <c r="H36" s="261">
        <f>ROUND((((SUM(BI98:BI105)+SUM(BI123:BI173))+SUM(BI175:BI179))),2)</f>
        <v>0</v>
      </c>
      <c r="I36" s="188"/>
      <c r="J36" s="188"/>
      <c r="K36" s="31"/>
      <c r="L36" s="31"/>
      <c r="M36" s="261">
        <v>0</v>
      </c>
      <c r="N36" s="188"/>
      <c r="O36" s="188"/>
      <c r="P36" s="188"/>
      <c r="Q36" s="31"/>
      <c r="R36" s="32"/>
    </row>
    <row r="37" spans="2:18" s="1" customFormat="1" ht="6.9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13"/>
      <c r="D38" s="117" t="s">
        <v>45</v>
      </c>
      <c r="E38" s="75"/>
      <c r="F38" s="75"/>
      <c r="G38" s="118" t="s">
        <v>46</v>
      </c>
      <c r="H38" s="119" t="s">
        <v>47</v>
      </c>
      <c r="I38" s="75"/>
      <c r="J38" s="75"/>
      <c r="K38" s="75"/>
      <c r="L38" s="262">
        <f>SUM(M30:M36)</f>
        <v>0</v>
      </c>
      <c r="M38" s="200"/>
      <c r="N38" s="200"/>
      <c r="O38" s="200"/>
      <c r="P38" s="202"/>
      <c r="Q38" s="113"/>
      <c r="R38" s="32"/>
    </row>
    <row r="39" spans="2:18" s="1" customFormat="1" ht="14.4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4.4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4.4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4.4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21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21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21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21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21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21" s="1" customFormat="1" ht="14.4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21" s="1" customFormat="1" ht="14.4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21" s="1" customFormat="1" ht="6.9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" customHeight="1">
      <c r="B76" s="30"/>
      <c r="C76" s="192" t="s">
        <v>121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2"/>
      <c r="T76" s="123"/>
      <c r="U76" s="123"/>
    </row>
    <row r="77" spans="2:21" s="1" customFormat="1" ht="6.9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23"/>
      <c r="U77" s="123"/>
    </row>
    <row r="78" spans="2:21" s="1" customFormat="1" ht="30" customHeight="1">
      <c r="B78" s="30"/>
      <c r="C78" s="25" t="s">
        <v>15</v>
      </c>
      <c r="D78" s="31"/>
      <c r="E78" s="31"/>
      <c r="F78" s="250" t="str">
        <f>F6</f>
        <v>Centrum voľného času Spektrum, ul. K. Novackého, Prievidza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31"/>
      <c r="R78" s="32"/>
      <c r="T78" s="123"/>
      <c r="U78" s="123"/>
    </row>
    <row r="79" spans="2:21" s="1" customFormat="1" ht="36.9" customHeight="1">
      <c r="B79" s="30"/>
      <c r="C79" s="64" t="s">
        <v>118</v>
      </c>
      <c r="D79" s="31"/>
      <c r="E79" s="31"/>
      <c r="F79" s="193" t="str">
        <f>F7</f>
        <v>9 Úpravy na vetve C - Úpravy na vetve C</v>
      </c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31"/>
      <c r="R79" s="32"/>
      <c r="T79" s="123"/>
      <c r="U79" s="123"/>
    </row>
    <row r="80" spans="2:21" s="1" customFormat="1" ht="6.9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23"/>
      <c r="U80" s="123"/>
    </row>
    <row r="81" spans="2:47" s="1" customFormat="1" ht="18" customHeight="1">
      <c r="B81" s="30"/>
      <c r="C81" s="25" t="s">
        <v>20</v>
      </c>
      <c r="D81" s="31"/>
      <c r="E81" s="31"/>
      <c r="F81" s="23" t="str">
        <f>F9</f>
        <v>Ul. K. Novackého, Prievidza</v>
      </c>
      <c r="G81" s="31"/>
      <c r="H81" s="31"/>
      <c r="I81" s="31"/>
      <c r="J81" s="31"/>
      <c r="K81" s="25" t="s">
        <v>22</v>
      </c>
      <c r="L81" s="31"/>
      <c r="M81" s="251" t="str">
        <f>IF(O9="","",O9)</f>
        <v>12. 2. 2017</v>
      </c>
      <c r="N81" s="188"/>
      <c r="O81" s="188"/>
      <c r="P81" s="188"/>
      <c r="Q81" s="31"/>
      <c r="R81" s="32"/>
      <c r="T81" s="123"/>
      <c r="U81" s="123"/>
    </row>
    <row r="82" spans="2:47" s="1" customFormat="1" ht="6.9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23"/>
      <c r="U82" s="123"/>
    </row>
    <row r="83" spans="2:47" s="1" customFormat="1" ht="13.2">
      <c r="B83" s="30"/>
      <c r="C83" s="25" t="s">
        <v>24</v>
      </c>
      <c r="D83" s="31"/>
      <c r="E83" s="31"/>
      <c r="F83" s="23" t="str">
        <f>E12</f>
        <v xml:space="preserve"> </v>
      </c>
      <c r="G83" s="31"/>
      <c r="H83" s="31"/>
      <c r="I83" s="31"/>
      <c r="J83" s="31"/>
      <c r="K83" s="25" t="s">
        <v>30</v>
      </c>
      <c r="L83" s="31"/>
      <c r="M83" s="221" t="str">
        <f>E18</f>
        <v xml:space="preserve"> </v>
      </c>
      <c r="N83" s="188"/>
      <c r="O83" s="188"/>
      <c r="P83" s="188"/>
      <c r="Q83" s="188"/>
      <c r="R83" s="32"/>
      <c r="T83" s="123"/>
      <c r="U83" s="123"/>
    </row>
    <row r="84" spans="2:47" s="1" customFormat="1" ht="14.4" customHeight="1">
      <c r="B84" s="30"/>
      <c r="C84" s="25" t="s">
        <v>28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33</v>
      </c>
      <c r="L84" s="31"/>
      <c r="M84" s="221" t="str">
        <f>E21</f>
        <v xml:space="preserve"> </v>
      </c>
      <c r="N84" s="188"/>
      <c r="O84" s="188"/>
      <c r="P84" s="188"/>
      <c r="Q84" s="188"/>
      <c r="R84" s="32"/>
      <c r="T84" s="123"/>
      <c r="U84" s="123"/>
    </row>
    <row r="85" spans="2:47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23"/>
      <c r="U85" s="123"/>
    </row>
    <row r="86" spans="2:47" s="1" customFormat="1" ht="29.25" customHeight="1">
      <c r="B86" s="30"/>
      <c r="C86" s="260" t="s">
        <v>122</v>
      </c>
      <c r="D86" s="249"/>
      <c r="E86" s="249"/>
      <c r="F86" s="249"/>
      <c r="G86" s="249"/>
      <c r="H86" s="113"/>
      <c r="I86" s="113"/>
      <c r="J86" s="113"/>
      <c r="K86" s="113"/>
      <c r="L86" s="113"/>
      <c r="M86" s="113"/>
      <c r="N86" s="260" t="s">
        <v>123</v>
      </c>
      <c r="O86" s="188"/>
      <c r="P86" s="188"/>
      <c r="Q86" s="188"/>
      <c r="R86" s="32"/>
      <c r="T86" s="123"/>
      <c r="U86" s="123"/>
    </row>
    <row r="87" spans="2:47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23"/>
      <c r="U87" s="123"/>
    </row>
    <row r="88" spans="2:47" s="1" customFormat="1" ht="29.25" customHeight="1">
      <c r="B88" s="30"/>
      <c r="C88" s="124" t="s">
        <v>124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98">
        <f>N123</f>
        <v>0</v>
      </c>
      <c r="O88" s="188"/>
      <c r="P88" s="188"/>
      <c r="Q88" s="188"/>
      <c r="R88" s="32"/>
      <c r="T88" s="123"/>
      <c r="U88" s="123"/>
      <c r="AU88" s="13" t="s">
        <v>125</v>
      </c>
    </row>
    <row r="89" spans="2:47" s="6" customFormat="1" ht="24.9" customHeight="1">
      <c r="B89" s="125"/>
      <c r="C89" s="126"/>
      <c r="D89" s="127" t="s">
        <v>126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56">
        <f>N124</f>
        <v>0</v>
      </c>
      <c r="O89" s="257"/>
      <c r="P89" s="257"/>
      <c r="Q89" s="257"/>
      <c r="R89" s="128"/>
      <c r="T89" s="129"/>
      <c r="U89" s="129"/>
    </row>
    <row r="90" spans="2:47" s="7" customFormat="1" ht="19.95" customHeight="1">
      <c r="B90" s="130"/>
      <c r="C90" s="131"/>
      <c r="D90" s="101" t="s">
        <v>127</v>
      </c>
      <c r="E90" s="131"/>
      <c r="F90" s="131"/>
      <c r="G90" s="131"/>
      <c r="H90" s="131"/>
      <c r="I90" s="131"/>
      <c r="J90" s="131"/>
      <c r="K90" s="131"/>
      <c r="L90" s="131"/>
      <c r="M90" s="131"/>
      <c r="N90" s="189">
        <f>N125</f>
        <v>0</v>
      </c>
      <c r="O90" s="258"/>
      <c r="P90" s="258"/>
      <c r="Q90" s="258"/>
      <c r="R90" s="132"/>
      <c r="T90" s="133"/>
      <c r="U90" s="133"/>
    </row>
    <row r="91" spans="2:47" s="7" customFormat="1" ht="19.95" customHeight="1">
      <c r="B91" s="130"/>
      <c r="C91" s="131"/>
      <c r="D91" s="101" t="s">
        <v>128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89">
        <f>N134</f>
        <v>0</v>
      </c>
      <c r="O91" s="258"/>
      <c r="P91" s="258"/>
      <c r="Q91" s="258"/>
      <c r="R91" s="132"/>
      <c r="T91" s="133"/>
      <c r="U91" s="133"/>
    </row>
    <row r="92" spans="2:47" s="7" customFormat="1" ht="19.95" customHeight="1">
      <c r="B92" s="130"/>
      <c r="C92" s="131"/>
      <c r="D92" s="101" t="s">
        <v>129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89">
        <f>N142</f>
        <v>0</v>
      </c>
      <c r="O92" s="258"/>
      <c r="P92" s="258"/>
      <c r="Q92" s="258"/>
      <c r="R92" s="132"/>
      <c r="T92" s="133"/>
      <c r="U92" s="133"/>
    </row>
    <row r="93" spans="2:47" s="7" customFormat="1" ht="19.95" customHeight="1">
      <c r="B93" s="130"/>
      <c r="C93" s="131"/>
      <c r="D93" s="101" t="s">
        <v>130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89">
        <f>N149</f>
        <v>0</v>
      </c>
      <c r="O93" s="258"/>
      <c r="P93" s="258"/>
      <c r="Q93" s="258"/>
      <c r="R93" s="132"/>
      <c r="T93" s="133"/>
      <c r="U93" s="133"/>
    </row>
    <row r="94" spans="2:47" s="7" customFormat="1" ht="19.95" customHeight="1">
      <c r="B94" s="130"/>
      <c r="C94" s="131"/>
      <c r="D94" s="101" t="s">
        <v>131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89">
        <f>N169</f>
        <v>0</v>
      </c>
      <c r="O94" s="258"/>
      <c r="P94" s="258"/>
      <c r="Q94" s="258"/>
      <c r="R94" s="132"/>
      <c r="T94" s="133"/>
      <c r="U94" s="133"/>
    </row>
    <row r="95" spans="2:47" s="6" customFormat="1" ht="24.9" customHeight="1">
      <c r="B95" s="125"/>
      <c r="C95" s="126"/>
      <c r="D95" s="127" t="s">
        <v>132</v>
      </c>
      <c r="E95" s="126"/>
      <c r="F95" s="126"/>
      <c r="G95" s="126"/>
      <c r="H95" s="126"/>
      <c r="I95" s="126"/>
      <c r="J95" s="126"/>
      <c r="K95" s="126"/>
      <c r="L95" s="126"/>
      <c r="M95" s="126"/>
      <c r="N95" s="256">
        <f>N172</f>
        <v>0</v>
      </c>
      <c r="O95" s="257"/>
      <c r="P95" s="257"/>
      <c r="Q95" s="257"/>
      <c r="R95" s="128"/>
      <c r="T95" s="129"/>
      <c r="U95" s="129"/>
    </row>
    <row r="96" spans="2:47" s="6" customFormat="1" ht="21.75" customHeight="1">
      <c r="B96" s="125"/>
      <c r="C96" s="126"/>
      <c r="D96" s="127" t="s">
        <v>133</v>
      </c>
      <c r="E96" s="126"/>
      <c r="F96" s="126"/>
      <c r="G96" s="126"/>
      <c r="H96" s="126"/>
      <c r="I96" s="126"/>
      <c r="J96" s="126"/>
      <c r="K96" s="126"/>
      <c r="L96" s="126"/>
      <c r="M96" s="126"/>
      <c r="N96" s="231">
        <f>N174</f>
        <v>0</v>
      </c>
      <c r="O96" s="257"/>
      <c r="P96" s="257"/>
      <c r="Q96" s="257"/>
      <c r="R96" s="128"/>
      <c r="T96" s="129"/>
      <c r="U96" s="129"/>
    </row>
    <row r="97" spans="2:65" s="1" customFormat="1" ht="21.75" customHeight="1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2"/>
      <c r="T97" s="123"/>
      <c r="U97" s="123"/>
    </row>
    <row r="98" spans="2:65" s="1" customFormat="1" ht="29.25" customHeight="1">
      <c r="B98" s="30"/>
      <c r="C98" s="124" t="s">
        <v>134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259">
        <f>ROUND(N99+N100+N101+N102+N103+N104,2)</f>
        <v>0</v>
      </c>
      <c r="O98" s="188"/>
      <c r="P98" s="188"/>
      <c r="Q98" s="188"/>
      <c r="R98" s="32"/>
      <c r="T98" s="134"/>
      <c r="U98" s="135" t="s">
        <v>38</v>
      </c>
    </row>
    <row r="99" spans="2:65" s="1" customFormat="1" ht="18" customHeight="1">
      <c r="B99" s="30"/>
      <c r="C99" s="31"/>
      <c r="D99" s="196" t="s">
        <v>135</v>
      </c>
      <c r="E99" s="188"/>
      <c r="F99" s="188"/>
      <c r="G99" s="188"/>
      <c r="H99" s="188"/>
      <c r="I99" s="31"/>
      <c r="J99" s="31"/>
      <c r="K99" s="31"/>
      <c r="L99" s="31"/>
      <c r="M99" s="31"/>
      <c r="N99" s="187">
        <f>ROUND(N88*T99,2)</f>
        <v>0</v>
      </c>
      <c r="O99" s="188"/>
      <c r="P99" s="188"/>
      <c r="Q99" s="188"/>
      <c r="R99" s="32"/>
      <c r="S99" s="136"/>
      <c r="T99" s="73"/>
      <c r="U99" s="137" t="s">
        <v>41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136</v>
      </c>
      <c r="AZ99" s="138"/>
      <c r="BA99" s="138"/>
      <c r="BB99" s="138"/>
      <c r="BC99" s="138"/>
      <c r="BD99" s="138"/>
      <c r="BE99" s="140">
        <f t="shared" ref="BE99:BE104" si="0">IF(U99="základná",N99,0)</f>
        <v>0</v>
      </c>
      <c r="BF99" s="140">
        <f t="shared" ref="BF99:BF104" si="1">IF(U99="znížená",N99,0)</f>
        <v>0</v>
      </c>
      <c r="BG99" s="140">
        <f t="shared" ref="BG99:BG104" si="2">IF(U99="zákl. prenesená",N99,0)</f>
        <v>0</v>
      </c>
      <c r="BH99" s="140">
        <f t="shared" ref="BH99:BH104" si="3">IF(U99="zníž. prenesená",N99,0)</f>
        <v>0</v>
      </c>
      <c r="BI99" s="140">
        <f t="shared" ref="BI99:BI104" si="4">IF(U99="nulová",N99,0)</f>
        <v>0</v>
      </c>
      <c r="BJ99" s="139" t="s">
        <v>137</v>
      </c>
      <c r="BK99" s="138"/>
      <c r="BL99" s="138"/>
      <c r="BM99" s="138"/>
    </row>
    <row r="100" spans="2:65" s="1" customFormat="1" ht="18" customHeight="1">
      <c r="B100" s="30"/>
      <c r="C100" s="31"/>
      <c r="D100" s="196" t="s">
        <v>138</v>
      </c>
      <c r="E100" s="188"/>
      <c r="F100" s="188"/>
      <c r="G100" s="188"/>
      <c r="H100" s="188"/>
      <c r="I100" s="31"/>
      <c r="J100" s="31"/>
      <c r="K100" s="31"/>
      <c r="L100" s="31"/>
      <c r="M100" s="31"/>
      <c r="N100" s="187">
        <f>ROUND(N88*T100,2)</f>
        <v>0</v>
      </c>
      <c r="O100" s="188"/>
      <c r="P100" s="188"/>
      <c r="Q100" s="188"/>
      <c r="R100" s="32"/>
      <c r="S100" s="136"/>
      <c r="T100" s="73"/>
      <c r="U100" s="137" t="s">
        <v>41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136</v>
      </c>
      <c r="AZ100" s="138"/>
      <c r="BA100" s="138"/>
      <c r="BB100" s="138"/>
      <c r="BC100" s="138"/>
      <c r="BD100" s="138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137</v>
      </c>
      <c r="BK100" s="138"/>
      <c r="BL100" s="138"/>
      <c r="BM100" s="138"/>
    </row>
    <row r="101" spans="2:65" s="1" customFormat="1" ht="18" customHeight="1">
      <c r="B101" s="30"/>
      <c r="C101" s="31"/>
      <c r="D101" s="196" t="s">
        <v>139</v>
      </c>
      <c r="E101" s="188"/>
      <c r="F101" s="188"/>
      <c r="G101" s="188"/>
      <c r="H101" s="188"/>
      <c r="I101" s="31"/>
      <c r="J101" s="31"/>
      <c r="K101" s="31"/>
      <c r="L101" s="31"/>
      <c r="M101" s="31"/>
      <c r="N101" s="187">
        <f>ROUND(N88*T101,2)</f>
        <v>0</v>
      </c>
      <c r="O101" s="188"/>
      <c r="P101" s="188"/>
      <c r="Q101" s="188"/>
      <c r="R101" s="32"/>
      <c r="S101" s="136"/>
      <c r="T101" s="73"/>
      <c r="U101" s="137" t="s">
        <v>41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9" t="s">
        <v>136</v>
      </c>
      <c r="AZ101" s="138"/>
      <c r="BA101" s="138"/>
      <c r="BB101" s="138"/>
      <c r="BC101" s="138"/>
      <c r="BD101" s="138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137</v>
      </c>
      <c r="BK101" s="138"/>
      <c r="BL101" s="138"/>
      <c r="BM101" s="138"/>
    </row>
    <row r="102" spans="2:65" s="1" customFormat="1" ht="18" customHeight="1">
      <c r="B102" s="30"/>
      <c r="C102" s="31"/>
      <c r="D102" s="196" t="s">
        <v>140</v>
      </c>
      <c r="E102" s="188"/>
      <c r="F102" s="188"/>
      <c r="G102" s="188"/>
      <c r="H102" s="188"/>
      <c r="I102" s="31"/>
      <c r="J102" s="31"/>
      <c r="K102" s="31"/>
      <c r="L102" s="31"/>
      <c r="M102" s="31"/>
      <c r="N102" s="187">
        <f>ROUND(N88*T102,2)</f>
        <v>0</v>
      </c>
      <c r="O102" s="188"/>
      <c r="P102" s="188"/>
      <c r="Q102" s="188"/>
      <c r="R102" s="32"/>
      <c r="S102" s="136"/>
      <c r="T102" s="73"/>
      <c r="U102" s="137" t="s">
        <v>41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136</v>
      </c>
      <c r="AZ102" s="138"/>
      <c r="BA102" s="138"/>
      <c r="BB102" s="138"/>
      <c r="BC102" s="138"/>
      <c r="BD102" s="138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137</v>
      </c>
      <c r="BK102" s="138"/>
      <c r="BL102" s="138"/>
      <c r="BM102" s="138"/>
    </row>
    <row r="103" spans="2:65" s="1" customFormat="1" ht="18" customHeight="1">
      <c r="B103" s="30"/>
      <c r="C103" s="31"/>
      <c r="D103" s="196" t="s">
        <v>141</v>
      </c>
      <c r="E103" s="188"/>
      <c r="F103" s="188"/>
      <c r="G103" s="188"/>
      <c r="H103" s="188"/>
      <c r="I103" s="31"/>
      <c r="J103" s="31"/>
      <c r="K103" s="31"/>
      <c r="L103" s="31"/>
      <c r="M103" s="31"/>
      <c r="N103" s="187">
        <f>ROUND(N88*T103,2)</f>
        <v>0</v>
      </c>
      <c r="O103" s="188"/>
      <c r="P103" s="188"/>
      <c r="Q103" s="188"/>
      <c r="R103" s="32"/>
      <c r="S103" s="136"/>
      <c r="T103" s="73"/>
      <c r="U103" s="137" t="s">
        <v>41</v>
      </c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9" t="s">
        <v>136</v>
      </c>
      <c r="AZ103" s="138"/>
      <c r="BA103" s="138"/>
      <c r="BB103" s="138"/>
      <c r="BC103" s="138"/>
      <c r="BD103" s="138"/>
      <c r="BE103" s="140">
        <f t="shared" si="0"/>
        <v>0</v>
      </c>
      <c r="BF103" s="140">
        <f t="shared" si="1"/>
        <v>0</v>
      </c>
      <c r="BG103" s="140">
        <f t="shared" si="2"/>
        <v>0</v>
      </c>
      <c r="BH103" s="140">
        <f t="shared" si="3"/>
        <v>0</v>
      </c>
      <c r="BI103" s="140">
        <f t="shared" si="4"/>
        <v>0</v>
      </c>
      <c r="BJ103" s="139" t="s">
        <v>137</v>
      </c>
      <c r="BK103" s="138"/>
      <c r="BL103" s="138"/>
      <c r="BM103" s="138"/>
    </row>
    <row r="104" spans="2:65" s="1" customFormat="1" ht="18" customHeight="1">
      <c r="B104" s="30"/>
      <c r="C104" s="31"/>
      <c r="D104" s="101" t="s">
        <v>142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187">
        <f>ROUND(N88*T104,2)</f>
        <v>0</v>
      </c>
      <c r="O104" s="188"/>
      <c r="P104" s="188"/>
      <c r="Q104" s="188"/>
      <c r="R104" s="32"/>
      <c r="S104" s="136"/>
      <c r="T104" s="141"/>
      <c r="U104" s="142" t="s">
        <v>41</v>
      </c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9" t="s">
        <v>143</v>
      </c>
      <c r="AZ104" s="138"/>
      <c r="BA104" s="138"/>
      <c r="BB104" s="138"/>
      <c r="BC104" s="138"/>
      <c r="BD104" s="138"/>
      <c r="BE104" s="140">
        <f t="shared" si="0"/>
        <v>0</v>
      </c>
      <c r="BF104" s="140">
        <f t="shared" si="1"/>
        <v>0</v>
      </c>
      <c r="BG104" s="140">
        <f t="shared" si="2"/>
        <v>0</v>
      </c>
      <c r="BH104" s="140">
        <f t="shared" si="3"/>
        <v>0</v>
      </c>
      <c r="BI104" s="140">
        <f t="shared" si="4"/>
        <v>0</v>
      </c>
      <c r="BJ104" s="139" t="s">
        <v>137</v>
      </c>
      <c r="BK104" s="138"/>
      <c r="BL104" s="138"/>
      <c r="BM104" s="138"/>
    </row>
    <row r="105" spans="2:65" s="1" customFormat="1"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2"/>
      <c r="T105" s="123"/>
      <c r="U105" s="123"/>
    </row>
    <row r="106" spans="2:65" s="1" customFormat="1" ht="29.25" customHeight="1">
      <c r="B106" s="30"/>
      <c r="C106" s="112" t="s">
        <v>115</v>
      </c>
      <c r="D106" s="113"/>
      <c r="E106" s="113"/>
      <c r="F106" s="113"/>
      <c r="G106" s="113"/>
      <c r="H106" s="113"/>
      <c r="I106" s="113"/>
      <c r="J106" s="113"/>
      <c r="K106" s="113"/>
      <c r="L106" s="184">
        <f>ROUND(SUM(N88+N98),2)</f>
        <v>0</v>
      </c>
      <c r="M106" s="249"/>
      <c r="N106" s="249"/>
      <c r="O106" s="249"/>
      <c r="P106" s="249"/>
      <c r="Q106" s="249"/>
      <c r="R106" s="32"/>
      <c r="T106" s="123"/>
      <c r="U106" s="123"/>
    </row>
    <row r="107" spans="2:65" s="1" customFormat="1" ht="6.9" customHeight="1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6"/>
      <c r="T107" s="123"/>
      <c r="U107" s="123"/>
    </row>
    <row r="111" spans="2:65" s="1" customFormat="1" ht="6.9" customHeight="1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9"/>
    </row>
    <row r="112" spans="2:65" s="1" customFormat="1" ht="36.9" customHeight="1">
      <c r="B112" s="30"/>
      <c r="C112" s="192" t="s">
        <v>144</v>
      </c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32"/>
    </row>
    <row r="113" spans="2:65" s="1" customFormat="1" ht="6.9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65" s="1" customFormat="1" ht="30" customHeight="1">
      <c r="B114" s="30"/>
      <c r="C114" s="25" t="s">
        <v>15</v>
      </c>
      <c r="D114" s="31"/>
      <c r="E114" s="31"/>
      <c r="F114" s="250" t="str">
        <f>F6</f>
        <v>Centrum voľného času Spektrum, ul. K. Novackého, Prievidza</v>
      </c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31"/>
      <c r="R114" s="32"/>
    </row>
    <row r="115" spans="2:65" s="1" customFormat="1" ht="36.9" customHeight="1">
      <c r="B115" s="30"/>
      <c r="C115" s="64" t="s">
        <v>118</v>
      </c>
      <c r="D115" s="31"/>
      <c r="E115" s="31"/>
      <c r="F115" s="193" t="str">
        <f>F7</f>
        <v>9 Úpravy na vetve C - Úpravy na vetve C</v>
      </c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31"/>
      <c r="R115" s="32"/>
    </row>
    <row r="116" spans="2:65" s="1" customFormat="1" ht="6.9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65" s="1" customFormat="1" ht="18" customHeight="1">
      <c r="B117" s="30"/>
      <c r="C117" s="25" t="s">
        <v>20</v>
      </c>
      <c r="D117" s="31"/>
      <c r="E117" s="31"/>
      <c r="F117" s="23" t="str">
        <f>F9</f>
        <v>Ul. K. Novackého, Prievidza</v>
      </c>
      <c r="G117" s="31"/>
      <c r="H117" s="31"/>
      <c r="I117" s="31"/>
      <c r="J117" s="31"/>
      <c r="K117" s="25" t="s">
        <v>22</v>
      </c>
      <c r="L117" s="31"/>
      <c r="M117" s="251" t="str">
        <f>IF(O9="","",O9)</f>
        <v>12. 2. 2017</v>
      </c>
      <c r="N117" s="188"/>
      <c r="O117" s="188"/>
      <c r="P117" s="188"/>
      <c r="Q117" s="31"/>
      <c r="R117" s="32"/>
    </row>
    <row r="118" spans="2:65" s="1" customFormat="1" ht="6.9" customHeight="1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65" s="1" customFormat="1" ht="13.2">
      <c r="B119" s="30"/>
      <c r="C119" s="25" t="s">
        <v>24</v>
      </c>
      <c r="D119" s="31"/>
      <c r="E119" s="31"/>
      <c r="F119" s="23" t="str">
        <f>E12</f>
        <v xml:space="preserve"> </v>
      </c>
      <c r="G119" s="31"/>
      <c r="H119" s="31"/>
      <c r="I119" s="31"/>
      <c r="J119" s="31"/>
      <c r="K119" s="25" t="s">
        <v>30</v>
      </c>
      <c r="L119" s="31"/>
      <c r="M119" s="221" t="str">
        <f>E18</f>
        <v xml:space="preserve"> </v>
      </c>
      <c r="N119" s="188"/>
      <c r="O119" s="188"/>
      <c r="P119" s="188"/>
      <c r="Q119" s="188"/>
      <c r="R119" s="32"/>
    </row>
    <row r="120" spans="2:65" s="1" customFormat="1" ht="14.4" customHeight="1">
      <c r="B120" s="30"/>
      <c r="C120" s="25" t="s">
        <v>28</v>
      </c>
      <c r="D120" s="31"/>
      <c r="E120" s="31"/>
      <c r="F120" s="23" t="str">
        <f>IF(E15="","",E15)</f>
        <v>Vyplň údaj</v>
      </c>
      <c r="G120" s="31"/>
      <c r="H120" s="31"/>
      <c r="I120" s="31"/>
      <c r="J120" s="31"/>
      <c r="K120" s="25" t="s">
        <v>33</v>
      </c>
      <c r="L120" s="31"/>
      <c r="M120" s="221" t="str">
        <f>E21</f>
        <v xml:space="preserve"> </v>
      </c>
      <c r="N120" s="188"/>
      <c r="O120" s="188"/>
      <c r="P120" s="188"/>
      <c r="Q120" s="188"/>
      <c r="R120" s="32"/>
    </row>
    <row r="121" spans="2:65" s="1" customFormat="1" ht="10.35" customHeight="1"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2"/>
    </row>
    <row r="122" spans="2:65" s="8" customFormat="1" ht="29.25" customHeight="1">
      <c r="B122" s="143"/>
      <c r="C122" s="144" t="s">
        <v>145</v>
      </c>
      <c r="D122" s="145" t="s">
        <v>146</v>
      </c>
      <c r="E122" s="145" t="s">
        <v>56</v>
      </c>
      <c r="F122" s="252" t="s">
        <v>147</v>
      </c>
      <c r="G122" s="253"/>
      <c r="H122" s="253"/>
      <c r="I122" s="253"/>
      <c r="J122" s="145" t="s">
        <v>148</v>
      </c>
      <c r="K122" s="145" t="s">
        <v>149</v>
      </c>
      <c r="L122" s="254" t="s">
        <v>150</v>
      </c>
      <c r="M122" s="253"/>
      <c r="N122" s="252" t="s">
        <v>123</v>
      </c>
      <c r="O122" s="253"/>
      <c r="P122" s="253"/>
      <c r="Q122" s="255"/>
      <c r="R122" s="146"/>
      <c r="T122" s="76" t="s">
        <v>151</v>
      </c>
      <c r="U122" s="77" t="s">
        <v>38</v>
      </c>
      <c r="V122" s="77" t="s">
        <v>152</v>
      </c>
      <c r="W122" s="77" t="s">
        <v>153</v>
      </c>
      <c r="X122" s="77" t="s">
        <v>154</v>
      </c>
      <c r="Y122" s="77" t="s">
        <v>155</v>
      </c>
      <c r="Z122" s="77" t="s">
        <v>156</v>
      </c>
      <c r="AA122" s="78" t="s">
        <v>157</v>
      </c>
    </row>
    <row r="123" spans="2:65" s="1" customFormat="1" ht="29.25" customHeight="1">
      <c r="B123" s="30"/>
      <c r="C123" s="80" t="s">
        <v>120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229">
        <f>BK123</f>
        <v>0</v>
      </c>
      <c r="O123" s="230"/>
      <c r="P123" s="230"/>
      <c r="Q123" s="230"/>
      <c r="R123" s="32"/>
      <c r="T123" s="79"/>
      <c r="U123" s="46"/>
      <c r="V123" s="46"/>
      <c r="W123" s="147">
        <f>W124+W172+W174</f>
        <v>0</v>
      </c>
      <c r="X123" s="46"/>
      <c r="Y123" s="147">
        <f>Y124+Y172+Y174</f>
        <v>0.2069944</v>
      </c>
      <c r="Z123" s="46"/>
      <c r="AA123" s="148">
        <f>AA124+AA172+AA174</f>
        <v>0.12615000000000001</v>
      </c>
      <c r="AT123" s="13" t="s">
        <v>73</v>
      </c>
      <c r="AU123" s="13" t="s">
        <v>125</v>
      </c>
      <c r="BK123" s="149">
        <f>BK124+BK172+BK174</f>
        <v>0</v>
      </c>
    </row>
    <row r="124" spans="2:65" s="9" customFormat="1" ht="37.35" customHeight="1">
      <c r="B124" s="150"/>
      <c r="C124" s="151"/>
      <c r="D124" s="152" t="s">
        <v>126</v>
      </c>
      <c r="E124" s="152"/>
      <c r="F124" s="152"/>
      <c r="G124" s="152"/>
      <c r="H124" s="152"/>
      <c r="I124" s="152"/>
      <c r="J124" s="152"/>
      <c r="K124" s="152"/>
      <c r="L124" s="152"/>
      <c r="M124" s="152"/>
      <c r="N124" s="231">
        <f>BK124</f>
        <v>0</v>
      </c>
      <c r="O124" s="232"/>
      <c r="P124" s="232"/>
      <c r="Q124" s="232"/>
      <c r="R124" s="153"/>
      <c r="T124" s="154"/>
      <c r="U124" s="151"/>
      <c r="V124" s="151"/>
      <c r="W124" s="155">
        <f>W125+W134+W142+W149+W169</f>
        <v>0</v>
      </c>
      <c r="X124" s="151"/>
      <c r="Y124" s="155">
        <f>Y125+Y134+Y142+Y149+Y169</f>
        <v>0.2069944</v>
      </c>
      <c r="Z124" s="151"/>
      <c r="AA124" s="156">
        <f>AA125+AA134+AA142+AA149+AA169</f>
        <v>0.12615000000000001</v>
      </c>
      <c r="AR124" s="157" t="s">
        <v>137</v>
      </c>
      <c r="AT124" s="158" t="s">
        <v>73</v>
      </c>
      <c r="AU124" s="158" t="s">
        <v>74</v>
      </c>
      <c r="AY124" s="157" t="s">
        <v>158</v>
      </c>
      <c r="BK124" s="159">
        <f>BK125+BK134+BK142+BK149+BK169</f>
        <v>0</v>
      </c>
    </row>
    <row r="125" spans="2:65" s="9" customFormat="1" ht="19.95" customHeight="1">
      <c r="B125" s="150"/>
      <c r="C125" s="151"/>
      <c r="D125" s="160" t="s">
        <v>127</v>
      </c>
      <c r="E125" s="160"/>
      <c r="F125" s="160"/>
      <c r="G125" s="160"/>
      <c r="H125" s="160"/>
      <c r="I125" s="160"/>
      <c r="J125" s="160"/>
      <c r="K125" s="160"/>
      <c r="L125" s="160"/>
      <c r="M125" s="160"/>
      <c r="N125" s="233">
        <f>BK125</f>
        <v>0</v>
      </c>
      <c r="O125" s="234"/>
      <c r="P125" s="234"/>
      <c r="Q125" s="234"/>
      <c r="R125" s="153"/>
      <c r="T125" s="154"/>
      <c r="U125" s="151"/>
      <c r="V125" s="151"/>
      <c r="W125" s="155">
        <f>SUM(W126:W133)</f>
        <v>0</v>
      </c>
      <c r="X125" s="151"/>
      <c r="Y125" s="155">
        <f>SUM(Y126:Y133)</f>
        <v>1.5114E-3</v>
      </c>
      <c r="Z125" s="151"/>
      <c r="AA125" s="156">
        <f>SUM(AA126:AA133)</f>
        <v>0</v>
      </c>
      <c r="AR125" s="157" t="s">
        <v>137</v>
      </c>
      <c r="AT125" s="158" t="s">
        <v>73</v>
      </c>
      <c r="AU125" s="158" t="s">
        <v>81</v>
      </c>
      <c r="AY125" s="157" t="s">
        <v>158</v>
      </c>
      <c r="BK125" s="159">
        <f>SUM(BK126:BK133)</f>
        <v>0</v>
      </c>
    </row>
    <row r="126" spans="2:65" s="1" customFormat="1" ht="31.5" customHeight="1">
      <c r="B126" s="30"/>
      <c r="C126" s="161" t="s">
        <v>159</v>
      </c>
      <c r="D126" s="161" t="s">
        <v>160</v>
      </c>
      <c r="E126" s="162" t="s">
        <v>161</v>
      </c>
      <c r="F126" s="241" t="s">
        <v>162</v>
      </c>
      <c r="G126" s="242"/>
      <c r="H126" s="242"/>
      <c r="I126" s="242"/>
      <c r="J126" s="163" t="s">
        <v>163</v>
      </c>
      <c r="K126" s="164">
        <v>13.26</v>
      </c>
      <c r="L126" s="243">
        <v>0</v>
      </c>
      <c r="M126" s="242"/>
      <c r="N126" s="244">
        <f t="shared" ref="N126:N133" si="5">ROUND(L126*K126,3)</f>
        <v>0</v>
      </c>
      <c r="O126" s="238"/>
      <c r="P126" s="238"/>
      <c r="Q126" s="238"/>
      <c r="R126" s="32"/>
      <c r="T126" s="165" t="s">
        <v>18</v>
      </c>
      <c r="U126" s="39" t="s">
        <v>41</v>
      </c>
      <c r="V126" s="31"/>
      <c r="W126" s="166">
        <f t="shared" ref="W126:W133" si="6">V126*K126</f>
        <v>0</v>
      </c>
      <c r="X126" s="166">
        <v>3.0000000000000001E-5</v>
      </c>
      <c r="Y126" s="166">
        <f t="shared" ref="Y126:Y133" si="7">X126*K126</f>
        <v>3.9780000000000002E-4</v>
      </c>
      <c r="Z126" s="166">
        <v>0</v>
      </c>
      <c r="AA126" s="167">
        <f t="shared" ref="AA126:AA133" si="8">Z126*K126</f>
        <v>0</v>
      </c>
      <c r="AR126" s="13" t="s">
        <v>164</v>
      </c>
      <c r="AT126" s="13" t="s">
        <v>160</v>
      </c>
      <c r="AU126" s="13" t="s">
        <v>137</v>
      </c>
      <c r="AY126" s="13" t="s">
        <v>158</v>
      </c>
      <c r="BE126" s="105">
        <f t="shared" ref="BE126:BE133" si="9">IF(U126="základná",N126,0)</f>
        <v>0</v>
      </c>
      <c r="BF126" s="105">
        <f t="shared" ref="BF126:BF133" si="10">IF(U126="znížená",N126,0)</f>
        <v>0</v>
      </c>
      <c r="BG126" s="105">
        <f t="shared" ref="BG126:BG133" si="11">IF(U126="zákl. prenesená",N126,0)</f>
        <v>0</v>
      </c>
      <c r="BH126" s="105">
        <f t="shared" ref="BH126:BH133" si="12">IF(U126="zníž. prenesená",N126,0)</f>
        <v>0</v>
      </c>
      <c r="BI126" s="105">
        <f t="shared" ref="BI126:BI133" si="13">IF(U126="nulová",N126,0)</f>
        <v>0</v>
      </c>
      <c r="BJ126" s="13" t="s">
        <v>137</v>
      </c>
      <c r="BK126" s="168">
        <f t="shared" ref="BK126:BK133" si="14">ROUND(L126*K126,3)</f>
        <v>0</v>
      </c>
      <c r="BL126" s="13" t="s">
        <v>165</v>
      </c>
      <c r="BM126" s="13" t="s">
        <v>166</v>
      </c>
    </row>
    <row r="127" spans="2:65" s="1" customFormat="1" ht="31.5" customHeight="1">
      <c r="B127" s="30"/>
      <c r="C127" s="161" t="s">
        <v>167</v>
      </c>
      <c r="D127" s="161" t="s">
        <v>160</v>
      </c>
      <c r="E127" s="162" t="s">
        <v>168</v>
      </c>
      <c r="F127" s="241" t="s">
        <v>169</v>
      </c>
      <c r="G127" s="242"/>
      <c r="H127" s="242"/>
      <c r="I127" s="242"/>
      <c r="J127" s="163" t="s">
        <v>163</v>
      </c>
      <c r="K127" s="164">
        <v>6.12</v>
      </c>
      <c r="L127" s="243">
        <v>0</v>
      </c>
      <c r="M127" s="242"/>
      <c r="N127" s="244">
        <f t="shared" si="5"/>
        <v>0</v>
      </c>
      <c r="O127" s="238"/>
      <c r="P127" s="238"/>
      <c r="Q127" s="238"/>
      <c r="R127" s="32"/>
      <c r="T127" s="165" t="s">
        <v>18</v>
      </c>
      <c r="U127" s="39" t="s">
        <v>41</v>
      </c>
      <c r="V127" s="31"/>
      <c r="W127" s="166">
        <f t="shared" si="6"/>
        <v>0</v>
      </c>
      <c r="X127" s="166">
        <v>3.0000000000000001E-5</v>
      </c>
      <c r="Y127" s="166">
        <f t="shared" si="7"/>
        <v>1.8360000000000002E-4</v>
      </c>
      <c r="Z127" s="166">
        <v>0</v>
      </c>
      <c r="AA127" s="167">
        <f t="shared" si="8"/>
        <v>0</v>
      </c>
      <c r="AR127" s="13" t="s">
        <v>164</v>
      </c>
      <c r="AT127" s="13" t="s">
        <v>160</v>
      </c>
      <c r="AU127" s="13" t="s">
        <v>137</v>
      </c>
      <c r="AY127" s="13" t="s">
        <v>158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3" t="s">
        <v>137</v>
      </c>
      <c r="BK127" s="168">
        <f t="shared" si="14"/>
        <v>0</v>
      </c>
      <c r="BL127" s="13" t="s">
        <v>165</v>
      </c>
      <c r="BM127" s="13" t="s">
        <v>170</v>
      </c>
    </row>
    <row r="128" spans="2:65" s="1" customFormat="1" ht="31.5" customHeight="1">
      <c r="B128" s="30"/>
      <c r="C128" s="161" t="s">
        <v>171</v>
      </c>
      <c r="D128" s="161" t="s">
        <v>160</v>
      </c>
      <c r="E128" s="162" t="s">
        <v>172</v>
      </c>
      <c r="F128" s="241" t="s">
        <v>173</v>
      </c>
      <c r="G128" s="242"/>
      <c r="H128" s="242"/>
      <c r="I128" s="242"/>
      <c r="J128" s="163" t="s">
        <v>163</v>
      </c>
      <c r="K128" s="164">
        <v>5.0999999999999996</v>
      </c>
      <c r="L128" s="243">
        <v>0</v>
      </c>
      <c r="M128" s="242"/>
      <c r="N128" s="244">
        <f t="shared" si="5"/>
        <v>0</v>
      </c>
      <c r="O128" s="238"/>
      <c r="P128" s="238"/>
      <c r="Q128" s="238"/>
      <c r="R128" s="32"/>
      <c r="T128" s="165" t="s">
        <v>18</v>
      </c>
      <c r="U128" s="39" t="s">
        <v>41</v>
      </c>
      <c r="V128" s="31"/>
      <c r="W128" s="166">
        <f t="shared" si="6"/>
        <v>0</v>
      </c>
      <c r="X128" s="166">
        <v>4.0000000000000003E-5</v>
      </c>
      <c r="Y128" s="166">
        <f t="shared" si="7"/>
        <v>2.04E-4</v>
      </c>
      <c r="Z128" s="166">
        <v>0</v>
      </c>
      <c r="AA128" s="167">
        <f t="shared" si="8"/>
        <v>0</v>
      </c>
      <c r="AR128" s="13" t="s">
        <v>164</v>
      </c>
      <c r="AT128" s="13" t="s">
        <v>160</v>
      </c>
      <c r="AU128" s="13" t="s">
        <v>137</v>
      </c>
      <c r="AY128" s="13" t="s">
        <v>158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3" t="s">
        <v>137</v>
      </c>
      <c r="BK128" s="168">
        <f t="shared" si="14"/>
        <v>0</v>
      </c>
      <c r="BL128" s="13" t="s">
        <v>165</v>
      </c>
      <c r="BM128" s="13" t="s">
        <v>174</v>
      </c>
    </row>
    <row r="129" spans="2:65" s="1" customFormat="1" ht="31.5" customHeight="1">
      <c r="B129" s="30"/>
      <c r="C129" s="161" t="s">
        <v>175</v>
      </c>
      <c r="D129" s="161" t="s">
        <v>160</v>
      </c>
      <c r="E129" s="162" t="s">
        <v>176</v>
      </c>
      <c r="F129" s="241" t="s">
        <v>177</v>
      </c>
      <c r="G129" s="242"/>
      <c r="H129" s="242"/>
      <c r="I129" s="242"/>
      <c r="J129" s="163" t="s">
        <v>163</v>
      </c>
      <c r="K129" s="164">
        <v>3.1</v>
      </c>
      <c r="L129" s="243">
        <v>0</v>
      </c>
      <c r="M129" s="242"/>
      <c r="N129" s="244">
        <f t="shared" si="5"/>
        <v>0</v>
      </c>
      <c r="O129" s="238"/>
      <c r="P129" s="238"/>
      <c r="Q129" s="238"/>
      <c r="R129" s="32"/>
      <c r="T129" s="165" t="s">
        <v>18</v>
      </c>
      <c r="U129" s="39" t="s">
        <v>41</v>
      </c>
      <c r="V129" s="31"/>
      <c r="W129" s="166">
        <f t="shared" si="6"/>
        <v>0</v>
      </c>
      <c r="X129" s="166">
        <v>6.0000000000000002E-5</v>
      </c>
      <c r="Y129" s="166">
        <f t="shared" si="7"/>
        <v>1.8600000000000002E-4</v>
      </c>
      <c r="Z129" s="166">
        <v>0</v>
      </c>
      <c r="AA129" s="167">
        <f t="shared" si="8"/>
        <v>0</v>
      </c>
      <c r="AR129" s="13" t="s">
        <v>164</v>
      </c>
      <c r="AT129" s="13" t="s">
        <v>160</v>
      </c>
      <c r="AU129" s="13" t="s">
        <v>137</v>
      </c>
      <c r="AY129" s="13" t="s">
        <v>158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3" t="s">
        <v>137</v>
      </c>
      <c r="BK129" s="168">
        <f t="shared" si="14"/>
        <v>0</v>
      </c>
      <c r="BL129" s="13" t="s">
        <v>165</v>
      </c>
      <c r="BM129" s="13" t="s">
        <v>178</v>
      </c>
    </row>
    <row r="130" spans="2:65" s="1" customFormat="1" ht="31.5" customHeight="1">
      <c r="B130" s="30"/>
      <c r="C130" s="169" t="s">
        <v>179</v>
      </c>
      <c r="D130" s="169" t="s">
        <v>180</v>
      </c>
      <c r="E130" s="170" t="s">
        <v>181</v>
      </c>
      <c r="F130" s="237" t="s">
        <v>182</v>
      </c>
      <c r="G130" s="238"/>
      <c r="H130" s="238"/>
      <c r="I130" s="238"/>
      <c r="J130" s="171" t="s">
        <v>163</v>
      </c>
      <c r="K130" s="172">
        <v>19</v>
      </c>
      <c r="L130" s="239">
        <v>0</v>
      </c>
      <c r="M130" s="238"/>
      <c r="N130" s="240">
        <f t="shared" si="5"/>
        <v>0</v>
      </c>
      <c r="O130" s="238"/>
      <c r="P130" s="238"/>
      <c r="Q130" s="238"/>
      <c r="R130" s="32"/>
      <c r="T130" s="165" t="s">
        <v>18</v>
      </c>
      <c r="U130" s="39" t="s">
        <v>41</v>
      </c>
      <c r="V130" s="31"/>
      <c r="W130" s="166">
        <f t="shared" si="6"/>
        <v>0</v>
      </c>
      <c r="X130" s="166">
        <v>2.0000000000000002E-5</v>
      </c>
      <c r="Y130" s="166">
        <f t="shared" si="7"/>
        <v>3.8000000000000002E-4</v>
      </c>
      <c r="Z130" s="166">
        <v>0</v>
      </c>
      <c r="AA130" s="167">
        <f t="shared" si="8"/>
        <v>0</v>
      </c>
      <c r="AR130" s="13" t="s">
        <v>183</v>
      </c>
      <c r="AT130" s="13" t="s">
        <v>180</v>
      </c>
      <c r="AU130" s="13" t="s">
        <v>137</v>
      </c>
      <c r="AY130" s="13" t="s">
        <v>158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3" t="s">
        <v>137</v>
      </c>
      <c r="BK130" s="168">
        <f t="shared" si="14"/>
        <v>0</v>
      </c>
      <c r="BL130" s="13" t="s">
        <v>183</v>
      </c>
      <c r="BM130" s="13" t="s">
        <v>184</v>
      </c>
    </row>
    <row r="131" spans="2:65" s="1" customFormat="1" ht="31.5" customHeight="1">
      <c r="B131" s="30"/>
      <c r="C131" s="169" t="s">
        <v>185</v>
      </c>
      <c r="D131" s="169" t="s">
        <v>180</v>
      </c>
      <c r="E131" s="170" t="s">
        <v>186</v>
      </c>
      <c r="F131" s="237" t="s">
        <v>187</v>
      </c>
      <c r="G131" s="238"/>
      <c r="H131" s="238"/>
      <c r="I131" s="238"/>
      <c r="J131" s="171" t="s">
        <v>163</v>
      </c>
      <c r="K131" s="172">
        <v>8</v>
      </c>
      <c r="L131" s="239">
        <v>0</v>
      </c>
      <c r="M131" s="238"/>
      <c r="N131" s="240">
        <f t="shared" si="5"/>
        <v>0</v>
      </c>
      <c r="O131" s="238"/>
      <c r="P131" s="238"/>
      <c r="Q131" s="238"/>
      <c r="R131" s="32"/>
      <c r="T131" s="165" t="s">
        <v>18</v>
      </c>
      <c r="U131" s="39" t="s">
        <v>41</v>
      </c>
      <c r="V131" s="31"/>
      <c r="W131" s="166">
        <f t="shared" si="6"/>
        <v>0</v>
      </c>
      <c r="X131" s="166">
        <v>2.0000000000000002E-5</v>
      </c>
      <c r="Y131" s="166">
        <f t="shared" si="7"/>
        <v>1.6000000000000001E-4</v>
      </c>
      <c r="Z131" s="166">
        <v>0</v>
      </c>
      <c r="AA131" s="167">
        <f t="shared" si="8"/>
        <v>0</v>
      </c>
      <c r="AR131" s="13" t="s">
        <v>183</v>
      </c>
      <c r="AT131" s="13" t="s">
        <v>180</v>
      </c>
      <c r="AU131" s="13" t="s">
        <v>137</v>
      </c>
      <c r="AY131" s="13" t="s">
        <v>158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3" t="s">
        <v>137</v>
      </c>
      <c r="BK131" s="168">
        <f t="shared" si="14"/>
        <v>0</v>
      </c>
      <c r="BL131" s="13" t="s">
        <v>183</v>
      </c>
      <c r="BM131" s="13" t="s">
        <v>188</v>
      </c>
    </row>
    <row r="132" spans="2:65" s="1" customFormat="1" ht="31.5" customHeight="1">
      <c r="B132" s="30"/>
      <c r="C132" s="169" t="s">
        <v>189</v>
      </c>
      <c r="D132" s="169" t="s">
        <v>180</v>
      </c>
      <c r="E132" s="170" t="s">
        <v>190</v>
      </c>
      <c r="F132" s="237" t="s">
        <v>191</v>
      </c>
      <c r="G132" s="238"/>
      <c r="H132" s="238"/>
      <c r="I132" s="238"/>
      <c r="J132" s="171" t="s">
        <v>192</v>
      </c>
      <c r="K132" s="173">
        <v>0</v>
      </c>
      <c r="L132" s="239">
        <v>0</v>
      </c>
      <c r="M132" s="238"/>
      <c r="N132" s="240">
        <f t="shared" si="5"/>
        <v>0</v>
      </c>
      <c r="O132" s="238"/>
      <c r="P132" s="238"/>
      <c r="Q132" s="238"/>
      <c r="R132" s="32"/>
      <c r="T132" s="165" t="s">
        <v>18</v>
      </c>
      <c r="U132" s="39" t="s">
        <v>41</v>
      </c>
      <c r="V132" s="31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3" t="s">
        <v>183</v>
      </c>
      <c r="AT132" s="13" t="s">
        <v>180</v>
      </c>
      <c r="AU132" s="13" t="s">
        <v>137</v>
      </c>
      <c r="AY132" s="13" t="s">
        <v>158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3" t="s">
        <v>137</v>
      </c>
      <c r="BK132" s="168">
        <f t="shared" si="14"/>
        <v>0</v>
      </c>
      <c r="BL132" s="13" t="s">
        <v>183</v>
      </c>
      <c r="BM132" s="13" t="s">
        <v>193</v>
      </c>
    </row>
    <row r="133" spans="2:65" s="1" customFormat="1" ht="31.5" customHeight="1">
      <c r="B133" s="30"/>
      <c r="C133" s="169" t="s">
        <v>194</v>
      </c>
      <c r="D133" s="169" t="s">
        <v>180</v>
      </c>
      <c r="E133" s="170" t="s">
        <v>195</v>
      </c>
      <c r="F133" s="237" t="s">
        <v>196</v>
      </c>
      <c r="G133" s="238"/>
      <c r="H133" s="238"/>
      <c r="I133" s="238"/>
      <c r="J133" s="171" t="s">
        <v>192</v>
      </c>
      <c r="K133" s="173">
        <v>0</v>
      </c>
      <c r="L133" s="239">
        <v>0</v>
      </c>
      <c r="M133" s="238"/>
      <c r="N133" s="240">
        <f t="shared" si="5"/>
        <v>0</v>
      </c>
      <c r="O133" s="238"/>
      <c r="P133" s="238"/>
      <c r="Q133" s="238"/>
      <c r="R133" s="32"/>
      <c r="T133" s="165" t="s">
        <v>18</v>
      </c>
      <c r="U133" s="39" t="s">
        <v>41</v>
      </c>
      <c r="V133" s="31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3" t="s">
        <v>183</v>
      </c>
      <c r="AT133" s="13" t="s">
        <v>180</v>
      </c>
      <c r="AU133" s="13" t="s">
        <v>137</v>
      </c>
      <c r="AY133" s="13" t="s">
        <v>158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3" t="s">
        <v>137</v>
      </c>
      <c r="BK133" s="168">
        <f t="shared" si="14"/>
        <v>0</v>
      </c>
      <c r="BL133" s="13" t="s">
        <v>183</v>
      </c>
      <c r="BM133" s="13" t="s">
        <v>197</v>
      </c>
    </row>
    <row r="134" spans="2:65" s="9" customFormat="1" ht="29.85" customHeight="1">
      <c r="B134" s="150"/>
      <c r="C134" s="151"/>
      <c r="D134" s="160" t="s">
        <v>128</v>
      </c>
      <c r="E134" s="160"/>
      <c r="F134" s="160"/>
      <c r="G134" s="160"/>
      <c r="H134" s="160"/>
      <c r="I134" s="160"/>
      <c r="J134" s="160"/>
      <c r="K134" s="160"/>
      <c r="L134" s="160"/>
      <c r="M134" s="160"/>
      <c r="N134" s="235">
        <f>BK134</f>
        <v>0</v>
      </c>
      <c r="O134" s="236"/>
      <c r="P134" s="236"/>
      <c r="Q134" s="236"/>
      <c r="R134" s="153"/>
      <c r="T134" s="154"/>
      <c r="U134" s="151"/>
      <c r="V134" s="151"/>
      <c r="W134" s="155">
        <f>SUM(W135:W141)</f>
        <v>0</v>
      </c>
      <c r="X134" s="151"/>
      <c r="Y134" s="155">
        <f>SUM(Y135:Y141)</f>
        <v>4.5799999999999993E-2</v>
      </c>
      <c r="Z134" s="151"/>
      <c r="AA134" s="156">
        <f>SUM(AA135:AA141)</f>
        <v>0</v>
      </c>
      <c r="AR134" s="157" t="s">
        <v>137</v>
      </c>
      <c r="AT134" s="158" t="s">
        <v>73</v>
      </c>
      <c r="AU134" s="158" t="s">
        <v>81</v>
      </c>
      <c r="AY134" s="157" t="s">
        <v>158</v>
      </c>
      <c r="BK134" s="159">
        <f>SUM(BK135:BK141)</f>
        <v>0</v>
      </c>
    </row>
    <row r="135" spans="2:65" s="1" customFormat="1" ht="22.5" customHeight="1">
      <c r="B135" s="30"/>
      <c r="C135" s="169" t="s">
        <v>202</v>
      </c>
      <c r="D135" s="169" t="s">
        <v>180</v>
      </c>
      <c r="E135" s="170" t="s">
        <v>203</v>
      </c>
      <c r="F135" s="237" t="s">
        <v>204</v>
      </c>
      <c r="G135" s="238"/>
      <c r="H135" s="238"/>
      <c r="I135" s="238"/>
      <c r="J135" s="171" t="s">
        <v>205</v>
      </c>
      <c r="K135" s="172">
        <v>1</v>
      </c>
      <c r="L135" s="239">
        <v>0</v>
      </c>
      <c r="M135" s="238"/>
      <c r="N135" s="240">
        <f t="shared" ref="N135:N141" si="15">ROUND(L135*K135,3)</f>
        <v>0</v>
      </c>
      <c r="O135" s="238"/>
      <c r="P135" s="238"/>
      <c r="Q135" s="238"/>
      <c r="R135" s="32"/>
      <c r="T135" s="165" t="s">
        <v>18</v>
      </c>
      <c r="U135" s="39" t="s">
        <v>41</v>
      </c>
      <c r="V135" s="31"/>
      <c r="W135" s="166">
        <f t="shared" ref="W135:W141" si="16">V135*K135</f>
        <v>0</v>
      </c>
      <c r="X135" s="166">
        <v>3.6000000000000002E-4</v>
      </c>
      <c r="Y135" s="166">
        <f t="shared" ref="Y135:Y141" si="17">X135*K135</f>
        <v>3.6000000000000002E-4</v>
      </c>
      <c r="Z135" s="166">
        <v>0</v>
      </c>
      <c r="AA135" s="167">
        <f t="shared" ref="AA135:AA141" si="18">Z135*K135</f>
        <v>0</v>
      </c>
      <c r="AR135" s="13" t="s">
        <v>183</v>
      </c>
      <c r="AT135" s="13" t="s">
        <v>180</v>
      </c>
      <c r="AU135" s="13" t="s">
        <v>137</v>
      </c>
      <c r="AY135" s="13" t="s">
        <v>158</v>
      </c>
      <c r="BE135" s="105">
        <f t="shared" ref="BE135:BE141" si="19">IF(U135="základná",N135,0)</f>
        <v>0</v>
      </c>
      <c r="BF135" s="105">
        <f t="shared" ref="BF135:BF141" si="20">IF(U135="znížená",N135,0)</f>
        <v>0</v>
      </c>
      <c r="BG135" s="105">
        <f t="shared" ref="BG135:BG141" si="21">IF(U135="zákl. prenesená",N135,0)</f>
        <v>0</v>
      </c>
      <c r="BH135" s="105">
        <f t="shared" ref="BH135:BH141" si="22">IF(U135="zníž. prenesená",N135,0)</f>
        <v>0</v>
      </c>
      <c r="BI135" s="105">
        <f t="shared" ref="BI135:BI141" si="23">IF(U135="nulová",N135,0)</f>
        <v>0</v>
      </c>
      <c r="BJ135" s="13" t="s">
        <v>137</v>
      </c>
      <c r="BK135" s="168">
        <f t="shared" ref="BK135:BK141" si="24">ROUND(L135*K135,3)</f>
        <v>0</v>
      </c>
      <c r="BL135" s="13" t="s">
        <v>183</v>
      </c>
      <c r="BM135" s="13" t="s">
        <v>206</v>
      </c>
    </row>
    <row r="136" spans="2:65" s="1" customFormat="1" ht="31.5" customHeight="1">
      <c r="B136" s="30"/>
      <c r="C136" s="161" t="s">
        <v>559</v>
      </c>
      <c r="D136" s="161" t="s">
        <v>160</v>
      </c>
      <c r="E136" s="162" t="s">
        <v>631</v>
      </c>
      <c r="F136" s="241" t="s">
        <v>632</v>
      </c>
      <c r="G136" s="242"/>
      <c r="H136" s="242"/>
      <c r="I136" s="242"/>
      <c r="J136" s="163" t="s">
        <v>163</v>
      </c>
      <c r="K136" s="164">
        <v>1</v>
      </c>
      <c r="L136" s="243">
        <v>0</v>
      </c>
      <c r="M136" s="242"/>
      <c r="N136" s="244">
        <f t="shared" si="15"/>
        <v>0</v>
      </c>
      <c r="O136" s="238"/>
      <c r="P136" s="238"/>
      <c r="Q136" s="238"/>
      <c r="R136" s="32"/>
      <c r="T136" s="165" t="s">
        <v>18</v>
      </c>
      <c r="U136" s="39" t="s">
        <v>41</v>
      </c>
      <c r="V136" s="31"/>
      <c r="W136" s="166">
        <f t="shared" si="16"/>
        <v>0</v>
      </c>
      <c r="X136" s="166">
        <v>2.5000000000000001E-2</v>
      </c>
      <c r="Y136" s="166">
        <f t="shared" si="17"/>
        <v>2.5000000000000001E-2</v>
      </c>
      <c r="Z136" s="166">
        <v>0</v>
      </c>
      <c r="AA136" s="167">
        <f t="shared" si="18"/>
        <v>0</v>
      </c>
      <c r="AR136" s="13" t="s">
        <v>164</v>
      </c>
      <c r="AT136" s="13" t="s">
        <v>160</v>
      </c>
      <c r="AU136" s="13" t="s">
        <v>137</v>
      </c>
      <c r="AY136" s="13" t="s">
        <v>158</v>
      </c>
      <c r="BE136" s="105">
        <f t="shared" si="19"/>
        <v>0</v>
      </c>
      <c r="BF136" s="105">
        <f t="shared" si="20"/>
        <v>0</v>
      </c>
      <c r="BG136" s="105">
        <f t="shared" si="21"/>
        <v>0</v>
      </c>
      <c r="BH136" s="105">
        <f t="shared" si="22"/>
        <v>0</v>
      </c>
      <c r="BI136" s="105">
        <f t="shared" si="23"/>
        <v>0</v>
      </c>
      <c r="BJ136" s="13" t="s">
        <v>137</v>
      </c>
      <c r="BK136" s="168">
        <f t="shared" si="24"/>
        <v>0</v>
      </c>
      <c r="BL136" s="13" t="s">
        <v>165</v>
      </c>
      <c r="BM136" s="13" t="s">
        <v>633</v>
      </c>
    </row>
    <row r="137" spans="2:65" s="1" customFormat="1" ht="22.5" customHeight="1">
      <c r="B137" s="30"/>
      <c r="C137" s="161" t="s">
        <v>563</v>
      </c>
      <c r="D137" s="161" t="s">
        <v>160</v>
      </c>
      <c r="E137" s="162" t="s">
        <v>634</v>
      </c>
      <c r="F137" s="241" t="s">
        <v>635</v>
      </c>
      <c r="G137" s="242"/>
      <c r="H137" s="242"/>
      <c r="I137" s="242"/>
      <c r="J137" s="163" t="s">
        <v>205</v>
      </c>
      <c r="K137" s="164">
        <v>1</v>
      </c>
      <c r="L137" s="243">
        <v>0</v>
      </c>
      <c r="M137" s="242"/>
      <c r="N137" s="244">
        <f t="shared" si="15"/>
        <v>0</v>
      </c>
      <c r="O137" s="238"/>
      <c r="P137" s="238"/>
      <c r="Q137" s="238"/>
      <c r="R137" s="32"/>
      <c r="T137" s="165" t="s">
        <v>18</v>
      </c>
      <c r="U137" s="39" t="s">
        <v>41</v>
      </c>
      <c r="V137" s="31"/>
      <c r="W137" s="166">
        <f t="shared" si="16"/>
        <v>0</v>
      </c>
      <c r="X137" s="166">
        <v>1.2E-4</v>
      </c>
      <c r="Y137" s="166">
        <f t="shared" si="17"/>
        <v>1.2E-4</v>
      </c>
      <c r="Z137" s="166">
        <v>0</v>
      </c>
      <c r="AA137" s="167">
        <f t="shared" si="18"/>
        <v>0</v>
      </c>
      <c r="AR137" s="13" t="s">
        <v>164</v>
      </c>
      <c r="AT137" s="13" t="s">
        <v>160</v>
      </c>
      <c r="AU137" s="13" t="s">
        <v>137</v>
      </c>
      <c r="AY137" s="13" t="s">
        <v>158</v>
      </c>
      <c r="BE137" s="105">
        <f t="shared" si="19"/>
        <v>0</v>
      </c>
      <c r="BF137" s="105">
        <f t="shared" si="20"/>
        <v>0</v>
      </c>
      <c r="BG137" s="105">
        <f t="shared" si="21"/>
        <v>0</v>
      </c>
      <c r="BH137" s="105">
        <f t="shared" si="22"/>
        <v>0</v>
      </c>
      <c r="BI137" s="105">
        <f t="shared" si="23"/>
        <v>0</v>
      </c>
      <c r="BJ137" s="13" t="s">
        <v>137</v>
      </c>
      <c r="BK137" s="168">
        <f t="shared" si="24"/>
        <v>0</v>
      </c>
      <c r="BL137" s="13" t="s">
        <v>165</v>
      </c>
      <c r="BM137" s="13" t="s">
        <v>636</v>
      </c>
    </row>
    <row r="138" spans="2:65" s="1" customFormat="1" ht="22.5" customHeight="1">
      <c r="B138" s="30"/>
      <c r="C138" s="169" t="s">
        <v>215</v>
      </c>
      <c r="D138" s="169" t="s">
        <v>180</v>
      </c>
      <c r="E138" s="170" t="s">
        <v>216</v>
      </c>
      <c r="F138" s="237" t="s">
        <v>217</v>
      </c>
      <c r="G138" s="238"/>
      <c r="H138" s="238"/>
      <c r="I138" s="238"/>
      <c r="J138" s="171" t="s">
        <v>218</v>
      </c>
      <c r="K138" s="172">
        <v>16</v>
      </c>
      <c r="L138" s="239">
        <v>0</v>
      </c>
      <c r="M138" s="238"/>
      <c r="N138" s="240">
        <f t="shared" si="15"/>
        <v>0</v>
      </c>
      <c r="O138" s="238"/>
      <c r="P138" s="238"/>
      <c r="Q138" s="238"/>
      <c r="R138" s="32"/>
      <c r="T138" s="165" t="s">
        <v>18</v>
      </c>
      <c r="U138" s="39" t="s">
        <v>41</v>
      </c>
      <c r="V138" s="31"/>
      <c r="W138" s="166">
        <f t="shared" si="16"/>
        <v>0</v>
      </c>
      <c r="X138" s="166">
        <v>1.1199999999999999E-3</v>
      </c>
      <c r="Y138" s="166">
        <f t="shared" si="17"/>
        <v>1.7919999999999998E-2</v>
      </c>
      <c r="Z138" s="166">
        <v>0</v>
      </c>
      <c r="AA138" s="167">
        <f t="shared" si="18"/>
        <v>0</v>
      </c>
      <c r="AR138" s="13" t="s">
        <v>183</v>
      </c>
      <c r="AT138" s="13" t="s">
        <v>180</v>
      </c>
      <c r="AU138" s="13" t="s">
        <v>137</v>
      </c>
      <c r="AY138" s="13" t="s">
        <v>158</v>
      </c>
      <c r="BE138" s="105">
        <f t="shared" si="19"/>
        <v>0</v>
      </c>
      <c r="BF138" s="105">
        <f t="shared" si="20"/>
        <v>0</v>
      </c>
      <c r="BG138" s="105">
        <f t="shared" si="21"/>
        <v>0</v>
      </c>
      <c r="BH138" s="105">
        <f t="shared" si="22"/>
        <v>0</v>
      </c>
      <c r="BI138" s="105">
        <f t="shared" si="23"/>
        <v>0</v>
      </c>
      <c r="BJ138" s="13" t="s">
        <v>137</v>
      </c>
      <c r="BK138" s="168">
        <f t="shared" si="24"/>
        <v>0</v>
      </c>
      <c r="BL138" s="13" t="s">
        <v>183</v>
      </c>
      <c r="BM138" s="13" t="s">
        <v>219</v>
      </c>
    </row>
    <row r="139" spans="2:65" s="1" customFormat="1" ht="22.5" customHeight="1">
      <c r="B139" s="30"/>
      <c r="C139" s="161" t="s">
        <v>220</v>
      </c>
      <c r="D139" s="161" t="s">
        <v>160</v>
      </c>
      <c r="E139" s="162" t="s">
        <v>221</v>
      </c>
      <c r="F139" s="241" t="s">
        <v>222</v>
      </c>
      <c r="G139" s="242"/>
      <c r="H139" s="242"/>
      <c r="I139" s="242"/>
      <c r="J139" s="163" t="s">
        <v>205</v>
      </c>
      <c r="K139" s="164">
        <v>16</v>
      </c>
      <c r="L139" s="243">
        <v>0</v>
      </c>
      <c r="M139" s="242"/>
      <c r="N139" s="244">
        <f t="shared" si="15"/>
        <v>0</v>
      </c>
      <c r="O139" s="238"/>
      <c r="P139" s="238"/>
      <c r="Q139" s="238"/>
      <c r="R139" s="32"/>
      <c r="T139" s="165" t="s">
        <v>18</v>
      </c>
      <c r="U139" s="39" t="s">
        <v>41</v>
      </c>
      <c r="V139" s="31"/>
      <c r="W139" s="166">
        <f t="shared" si="16"/>
        <v>0</v>
      </c>
      <c r="X139" s="166">
        <v>1.4999999999999999E-4</v>
      </c>
      <c r="Y139" s="166">
        <f t="shared" si="17"/>
        <v>2.3999999999999998E-3</v>
      </c>
      <c r="Z139" s="166">
        <v>0</v>
      </c>
      <c r="AA139" s="167">
        <f t="shared" si="18"/>
        <v>0</v>
      </c>
      <c r="AR139" s="13" t="s">
        <v>164</v>
      </c>
      <c r="AT139" s="13" t="s">
        <v>160</v>
      </c>
      <c r="AU139" s="13" t="s">
        <v>137</v>
      </c>
      <c r="AY139" s="13" t="s">
        <v>158</v>
      </c>
      <c r="BE139" s="105">
        <f t="shared" si="19"/>
        <v>0</v>
      </c>
      <c r="BF139" s="105">
        <f t="shared" si="20"/>
        <v>0</v>
      </c>
      <c r="BG139" s="105">
        <f t="shared" si="21"/>
        <v>0</v>
      </c>
      <c r="BH139" s="105">
        <f t="shared" si="22"/>
        <v>0</v>
      </c>
      <c r="BI139" s="105">
        <f t="shared" si="23"/>
        <v>0</v>
      </c>
      <c r="BJ139" s="13" t="s">
        <v>137</v>
      </c>
      <c r="BK139" s="168">
        <f t="shared" si="24"/>
        <v>0</v>
      </c>
      <c r="BL139" s="13" t="s">
        <v>165</v>
      </c>
      <c r="BM139" s="13" t="s">
        <v>223</v>
      </c>
    </row>
    <row r="140" spans="2:65" s="1" customFormat="1" ht="31.5" customHeight="1">
      <c r="B140" s="30"/>
      <c r="C140" s="169" t="s">
        <v>251</v>
      </c>
      <c r="D140" s="169" t="s">
        <v>180</v>
      </c>
      <c r="E140" s="170" t="s">
        <v>252</v>
      </c>
      <c r="F140" s="237" t="s">
        <v>253</v>
      </c>
      <c r="G140" s="238"/>
      <c r="H140" s="238"/>
      <c r="I140" s="238"/>
      <c r="J140" s="171" t="s">
        <v>192</v>
      </c>
      <c r="K140" s="173">
        <v>0</v>
      </c>
      <c r="L140" s="239">
        <v>0</v>
      </c>
      <c r="M140" s="238"/>
      <c r="N140" s="240">
        <f t="shared" si="15"/>
        <v>0</v>
      </c>
      <c r="O140" s="238"/>
      <c r="P140" s="238"/>
      <c r="Q140" s="238"/>
      <c r="R140" s="32"/>
      <c r="T140" s="165" t="s">
        <v>18</v>
      </c>
      <c r="U140" s="39" t="s">
        <v>41</v>
      </c>
      <c r="V140" s="31"/>
      <c r="W140" s="166">
        <f t="shared" si="16"/>
        <v>0</v>
      </c>
      <c r="X140" s="166">
        <v>0</v>
      </c>
      <c r="Y140" s="166">
        <f t="shared" si="17"/>
        <v>0</v>
      </c>
      <c r="Z140" s="166">
        <v>0</v>
      </c>
      <c r="AA140" s="167">
        <f t="shared" si="18"/>
        <v>0</v>
      </c>
      <c r="AR140" s="13" t="s">
        <v>183</v>
      </c>
      <c r="AT140" s="13" t="s">
        <v>180</v>
      </c>
      <c r="AU140" s="13" t="s">
        <v>137</v>
      </c>
      <c r="AY140" s="13" t="s">
        <v>158</v>
      </c>
      <c r="BE140" s="105">
        <f t="shared" si="19"/>
        <v>0</v>
      </c>
      <c r="BF140" s="105">
        <f t="shared" si="20"/>
        <v>0</v>
      </c>
      <c r="BG140" s="105">
        <f t="shared" si="21"/>
        <v>0</v>
      </c>
      <c r="BH140" s="105">
        <f t="shared" si="22"/>
        <v>0</v>
      </c>
      <c r="BI140" s="105">
        <f t="shared" si="23"/>
        <v>0</v>
      </c>
      <c r="BJ140" s="13" t="s">
        <v>137</v>
      </c>
      <c r="BK140" s="168">
        <f t="shared" si="24"/>
        <v>0</v>
      </c>
      <c r="BL140" s="13" t="s">
        <v>183</v>
      </c>
      <c r="BM140" s="13" t="s">
        <v>254</v>
      </c>
    </row>
    <row r="141" spans="2:65" s="1" customFormat="1" ht="31.5" customHeight="1">
      <c r="B141" s="30"/>
      <c r="C141" s="169" t="s">
        <v>255</v>
      </c>
      <c r="D141" s="169" t="s">
        <v>180</v>
      </c>
      <c r="E141" s="170" t="s">
        <v>256</v>
      </c>
      <c r="F141" s="237" t="s">
        <v>257</v>
      </c>
      <c r="G141" s="238"/>
      <c r="H141" s="238"/>
      <c r="I141" s="238"/>
      <c r="J141" s="171" t="s">
        <v>192</v>
      </c>
      <c r="K141" s="173">
        <v>0</v>
      </c>
      <c r="L141" s="239">
        <v>0</v>
      </c>
      <c r="M141" s="238"/>
      <c r="N141" s="240">
        <f t="shared" si="15"/>
        <v>0</v>
      </c>
      <c r="O141" s="238"/>
      <c r="P141" s="238"/>
      <c r="Q141" s="238"/>
      <c r="R141" s="32"/>
      <c r="T141" s="165" t="s">
        <v>18</v>
      </c>
      <c r="U141" s="39" t="s">
        <v>41</v>
      </c>
      <c r="V141" s="31"/>
      <c r="W141" s="166">
        <f t="shared" si="16"/>
        <v>0</v>
      </c>
      <c r="X141" s="166">
        <v>0</v>
      </c>
      <c r="Y141" s="166">
        <f t="shared" si="17"/>
        <v>0</v>
      </c>
      <c r="Z141" s="166">
        <v>0</v>
      </c>
      <c r="AA141" s="167">
        <f t="shared" si="18"/>
        <v>0</v>
      </c>
      <c r="AR141" s="13" t="s">
        <v>183</v>
      </c>
      <c r="AT141" s="13" t="s">
        <v>180</v>
      </c>
      <c r="AU141" s="13" t="s">
        <v>137</v>
      </c>
      <c r="AY141" s="13" t="s">
        <v>158</v>
      </c>
      <c r="BE141" s="105">
        <f t="shared" si="19"/>
        <v>0</v>
      </c>
      <c r="BF141" s="105">
        <f t="shared" si="20"/>
        <v>0</v>
      </c>
      <c r="BG141" s="105">
        <f t="shared" si="21"/>
        <v>0</v>
      </c>
      <c r="BH141" s="105">
        <f t="shared" si="22"/>
        <v>0</v>
      </c>
      <c r="BI141" s="105">
        <f t="shared" si="23"/>
        <v>0</v>
      </c>
      <c r="BJ141" s="13" t="s">
        <v>137</v>
      </c>
      <c r="BK141" s="168">
        <f t="shared" si="24"/>
        <v>0</v>
      </c>
      <c r="BL141" s="13" t="s">
        <v>183</v>
      </c>
      <c r="BM141" s="13" t="s">
        <v>258</v>
      </c>
    </row>
    <row r="142" spans="2:65" s="9" customFormat="1" ht="29.85" customHeight="1">
      <c r="B142" s="150"/>
      <c r="C142" s="151"/>
      <c r="D142" s="160" t="s">
        <v>129</v>
      </c>
      <c r="E142" s="160"/>
      <c r="F142" s="160"/>
      <c r="G142" s="160"/>
      <c r="H142" s="160"/>
      <c r="I142" s="160"/>
      <c r="J142" s="160"/>
      <c r="K142" s="160"/>
      <c r="L142" s="160"/>
      <c r="M142" s="160"/>
      <c r="N142" s="235">
        <f>BK142</f>
        <v>0</v>
      </c>
      <c r="O142" s="236"/>
      <c r="P142" s="236"/>
      <c r="Q142" s="236"/>
      <c r="R142" s="153"/>
      <c r="T142" s="154"/>
      <c r="U142" s="151"/>
      <c r="V142" s="151"/>
      <c r="W142" s="155">
        <f>SUM(W143:W148)</f>
        <v>0</v>
      </c>
      <c r="X142" s="151"/>
      <c r="Y142" s="155">
        <f>SUM(Y143:Y148)</f>
        <v>8.7899999999999992E-2</v>
      </c>
      <c r="Z142" s="151"/>
      <c r="AA142" s="156">
        <f>SUM(AA143:AA148)</f>
        <v>0.12615000000000001</v>
      </c>
      <c r="AR142" s="157" t="s">
        <v>137</v>
      </c>
      <c r="AT142" s="158" t="s">
        <v>73</v>
      </c>
      <c r="AU142" s="158" t="s">
        <v>81</v>
      </c>
      <c r="AY142" s="157" t="s">
        <v>158</v>
      </c>
      <c r="BK142" s="159">
        <f>SUM(BK143:BK148)</f>
        <v>0</v>
      </c>
    </row>
    <row r="143" spans="2:65" s="1" customFormat="1" ht="31.5" customHeight="1">
      <c r="B143" s="30"/>
      <c r="C143" s="169" t="s">
        <v>555</v>
      </c>
      <c r="D143" s="169" t="s">
        <v>180</v>
      </c>
      <c r="E143" s="170" t="s">
        <v>637</v>
      </c>
      <c r="F143" s="237" t="s">
        <v>638</v>
      </c>
      <c r="G143" s="238"/>
      <c r="H143" s="238"/>
      <c r="I143" s="238"/>
      <c r="J143" s="171" t="s">
        <v>163</v>
      </c>
      <c r="K143" s="172">
        <v>15</v>
      </c>
      <c r="L143" s="239">
        <v>0</v>
      </c>
      <c r="M143" s="238"/>
      <c r="N143" s="240">
        <f t="shared" ref="N143:N148" si="25">ROUND(L143*K143,3)</f>
        <v>0</v>
      </c>
      <c r="O143" s="238"/>
      <c r="P143" s="238"/>
      <c r="Q143" s="238"/>
      <c r="R143" s="32"/>
      <c r="T143" s="165" t="s">
        <v>18</v>
      </c>
      <c r="U143" s="39" t="s">
        <v>41</v>
      </c>
      <c r="V143" s="31"/>
      <c r="W143" s="166">
        <f t="shared" ref="W143:W148" si="26">V143*K143</f>
        <v>0</v>
      </c>
      <c r="X143" s="166">
        <v>6.0000000000000002E-5</v>
      </c>
      <c r="Y143" s="166">
        <f t="shared" ref="Y143:Y148" si="27">X143*K143</f>
        <v>8.9999999999999998E-4</v>
      </c>
      <c r="Z143" s="166">
        <v>8.4100000000000008E-3</v>
      </c>
      <c r="AA143" s="167">
        <f t="shared" ref="AA143:AA148" si="28">Z143*K143</f>
        <v>0.12615000000000001</v>
      </c>
      <c r="AR143" s="13" t="s">
        <v>183</v>
      </c>
      <c r="AT143" s="13" t="s">
        <v>180</v>
      </c>
      <c r="AU143" s="13" t="s">
        <v>137</v>
      </c>
      <c r="AY143" s="13" t="s">
        <v>158</v>
      </c>
      <c r="BE143" s="105">
        <f t="shared" ref="BE143:BE148" si="29">IF(U143="základná",N143,0)</f>
        <v>0</v>
      </c>
      <c r="BF143" s="105">
        <f t="shared" ref="BF143:BF148" si="30">IF(U143="znížená",N143,0)</f>
        <v>0</v>
      </c>
      <c r="BG143" s="105">
        <f t="shared" ref="BG143:BG148" si="31">IF(U143="zákl. prenesená",N143,0)</f>
        <v>0</v>
      </c>
      <c r="BH143" s="105">
        <f t="shared" ref="BH143:BH148" si="32">IF(U143="zníž. prenesená",N143,0)</f>
        <v>0</v>
      </c>
      <c r="BI143" s="105">
        <f t="shared" ref="BI143:BI148" si="33">IF(U143="nulová",N143,0)</f>
        <v>0</v>
      </c>
      <c r="BJ143" s="13" t="s">
        <v>137</v>
      </c>
      <c r="BK143" s="168">
        <f t="shared" ref="BK143:BK148" si="34">ROUND(L143*K143,3)</f>
        <v>0</v>
      </c>
      <c r="BL143" s="13" t="s">
        <v>183</v>
      </c>
      <c r="BM143" s="13" t="s">
        <v>639</v>
      </c>
    </row>
    <row r="144" spans="2:65" s="1" customFormat="1" ht="31.5" customHeight="1">
      <c r="B144" s="30"/>
      <c r="C144" s="169" t="s">
        <v>640</v>
      </c>
      <c r="D144" s="169" t="s">
        <v>180</v>
      </c>
      <c r="E144" s="170" t="s">
        <v>641</v>
      </c>
      <c r="F144" s="237" t="s">
        <v>642</v>
      </c>
      <c r="G144" s="238"/>
      <c r="H144" s="238"/>
      <c r="I144" s="238"/>
      <c r="J144" s="171" t="s">
        <v>163</v>
      </c>
      <c r="K144" s="172">
        <v>23</v>
      </c>
      <c r="L144" s="239">
        <v>0</v>
      </c>
      <c r="M144" s="238"/>
      <c r="N144" s="240">
        <f t="shared" si="25"/>
        <v>0</v>
      </c>
      <c r="O144" s="238"/>
      <c r="P144" s="238"/>
      <c r="Q144" s="238"/>
      <c r="R144" s="32"/>
      <c r="T144" s="165" t="s">
        <v>18</v>
      </c>
      <c r="U144" s="39" t="s">
        <v>41</v>
      </c>
      <c r="V144" s="31"/>
      <c r="W144" s="166">
        <f t="shared" si="26"/>
        <v>0</v>
      </c>
      <c r="X144" s="166">
        <v>2.66E-3</v>
      </c>
      <c r="Y144" s="166">
        <f t="shared" si="27"/>
        <v>6.1179999999999998E-2</v>
      </c>
      <c r="Z144" s="166">
        <v>0</v>
      </c>
      <c r="AA144" s="167">
        <f t="shared" si="28"/>
        <v>0</v>
      </c>
      <c r="AR144" s="13" t="s">
        <v>183</v>
      </c>
      <c r="AT144" s="13" t="s">
        <v>180</v>
      </c>
      <c r="AU144" s="13" t="s">
        <v>137</v>
      </c>
      <c r="AY144" s="13" t="s">
        <v>158</v>
      </c>
      <c r="BE144" s="105">
        <f t="shared" si="29"/>
        <v>0</v>
      </c>
      <c r="BF144" s="105">
        <f t="shared" si="30"/>
        <v>0</v>
      </c>
      <c r="BG144" s="105">
        <f t="shared" si="31"/>
        <v>0</v>
      </c>
      <c r="BH144" s="105">
        <f t="shared" si="32"/>
        <v>0</v>
      </c>
      <c r="BI144" s="105">
        <f t="shared" si="33"/>
        <v>0</v>
      </c>
      <c r="BJ144" s="13" t="s">
        <v>137</v>
      </c>
      <c r="BK144" s="168">
        <f t="shared" si="34"/>
        <v>0</v>
      </c>
      <c r="BL144" s="13" t="s">
        <v>183</v>
      </c>
      <c r="BM144" s="13" t="s">
        <v>643</v>
      </c>
    </row>
    <row r="145" spans="2:65" s="1" customFormat="1" ht="31.5" customHeight="1">
      <c r="B145" s="30"/>
      <c r="C145" s="169" t="s">
        <v>573</v>
      </c>
      <c r="D145" s="169" t="s">
        <v>180</v>
      </c>
      <c r="E145" s="170" t="s">
        <v>644</v>
      </c>
      <c r="F145" s="237" t="s">
        <v>645</v>
      </c>
      <c r="G145" s="238"/>
      <c r="H145" s="238"/>
      <c r="I145" s="238"/>
      <c r="J145" s="171" t="s">
        <v>163</v>
      </c>
      <c r="K145" s="172">
        <v>5</v>
      </c>
      <c r="L145" s="239">
        <v>0</v>
      </c>
      <c r="M145" s="238"/>
      <c r="N145" s="240">
        <f t="shared" si="25"/>
        <v>0</v>
      </c>
      <c r="O145" s="238"/>
      <c r="P145" s="238"/>
      <c r="Q145" s="238"/>
      <c r="R145" s="32"/>
      <c r="T145" s="165" t="s">
        <v>18</v>
      </c>
      <c r="U145" s="39" t="s">
        <v>41</v>
      </c>
      <c r="V145" s="31"/>
      <c r="W145" s="166">
        <f t="shared" si="26"/>
        <v>0</v>
      </c>
      <c r="X145" s="166">
        <v>5.0400000000000002E-3</v>
      </c>
      <c r="Y145" s="166">
        <f t="shared" si="27"/>
        <v>2.52E-2</v>
      </c>
      <c r="Z145" s="166">
        <v>0</v>
      </c>
      <c r="AA145" s="167">
        <f t="shared" si="28"/>
        <v>0</v>
      </c>
      <c r="AR145" s="13" t="s">
        <v>183</v>
      </c>
      <c r="AT145" s="13" t="s">
        <v>180</v>
      </c>
      <c r="AU145" s="13" t="s">
        <v>137</v>
      </c>
      <c r="AY145" s="13" t="s">
        <v>158</v>
      </c>
      <c r="BE145" s="105">
        <f t="shared" si="29"/>
        <v>0</v>
      </c>
      <c r="BF145" s="105">
        <f t="shared" si="30"/>
        <v>0</v>
      </c>
      <c r="BG145" s="105">
        <f t="shared" si="31"/>
        <v>0</v>
      </c>
      <c r="BH145" s="105">
        <f t="shared" si="32"/>
        <v>0</v>
      </c>
      <c r="BI145" s="105">
        <f t="shared" si="33"/>
        <v>0</v>
      </c>
      <c r="BJ145" s="13" t="s">
        <v>137</v>
      </c>
      <c r="BK145" s="168">
        <f t="shared" si="34"/>
        <v>0</v>
      </c>
      <c r="BL145" s="13" t="s">
        <v>183</v>
      </c>
      <c r="BM145" s="13" t="s">
        <v>646</v>
      </c>
    </row>
    <row r="146" spans="2:65" s="1" customFormat="1" ht="31.5" customHeight="1">
      <c r="B146" s="30"/>
      <c r="C146" s="169" t="s">
        <v>575</v>
      </c>
      <c r="D146" s="169" t="s">
        <v>180</v>
      </c>
      <c r="E146" s="170" t="s">
        <v>647</v>
      </c>
      <c r="F146" s="237" t="s">
        <v>648</v>
      </c>
      <c r="G146" s="238"/>
      <c r="H146" s="238"/>
      <c r="I146" s="238"/>
      <c r="J146" s="171" t="s">
        <v>205</v>
      </c>
      <c r="K146" s="172">
        <v>2</v>
      </c>
      <c r="L146" s="239">
        <v>0</v>
      </c>
      <c r="M146" s="238"/>
      <c r="N146" s="240">
        <f t="shared" si="25"/>
        <v>0</v>
      </c>
      <c r="O146" s="238"/>
      <c r="P146" s="238"/>
      <c r="Q146" s="238"/>
      <c r="R146" s="32"/>
      <c r="T146" s="165" t="s">
        <v>18</v>
      </c>
      <c r="U146" s="39" t="s">
        <v>41</v>
      </c>
      <c r="V146" s="31"/>
      <c r="W146" s="166">
        <f t="shared" si="26"/>
        <v>0</v>
      </c>
      <c r="X146" s="166">
        <v>3.1E-4</v>
      </c>
      <c r="Y146" s="166">
        <f t="shared" si="27"/>
        <v>6.2E-4</v>
      </c>
      <c r="Z146" s="166">
        <v>0</v>
      </c>
      <c r="AA146" s="167">
        <f t="shared" si="28"/>
        <v>0</v>
      </c>
      <c r="AR146" s="13" t="s">
        <v>183</v>
      </c>
      <c r="AT146" s="13" t="s">
        <v>180</v>
      </c>
      <c r="AU146" s="13" t="s">
        <v>137</v>
      </c>
      <c r="AY146" s="13" t="s">
        <v>158</v>
      </c>
      <c r="BE146" s="105">
        <f t="shared" si="29"/>
        <v>0</v>
      </c>
      <c r="BF146" s="105">
        <f t="shared" si="30"/>
        <v>0</v>
      </c>
      <c r="BG146" s="105">
        <f t="shared" si="31"/>
        <v>0</v>
      </c>
      <c r="BH146" s="105">
        <f t="shared" si="32"/>
        <v>0</v>
      </c>
      <c r="BI146" s="105">
        <f t="shared" si="33"/>
        <v>0</v>
      </c>
      <c r="BJ146" s="13" t="s">
        <v>137</v>
      </c>
      <c r="BK146" s="168">
        <f t="shared" si="34"/>
        <v>0</v>
      </c>
      <c r="BL146" s="13" t="s">
        <v>183</v>
      </c>
      <c r="BM146" s="13" t="s">
        <v>649</v>
      </c>
    </row>
    <row r="147" spans="2:65" s="1" customFormat="1" ht="31.5" customHeight="1">
      <c r="B147" s="30"/>
      <c r="C147" s="169" t="s">
        <v>275</v>
      </c>
      <c r="D147" s="169" t="s">
        <v>180</v>
      </c>
      <c r="E147" s="170" t="s">
        <v>276</v>
      </c>
      <c r="F147" s="237" t="s">
        <v>277</v>
      </c>
      <c r="G147" s="238"/>
      <c r="H147" s="238"/>
      <c r="I147" s="238"/>
      <c r="J147" s="171" t="s">
        <v>192</v>
      </c>
      <c r="K147" s="173">
        <v>0</v>
      </c>
      <c r="L147" s="239">
        <v>0</v>
      </c>
      <c r="M147" s="238"/>
      <c r="N147" s="240">
        <f t="shared" si="25"/>
        <v>0</v>
      </c>
      <c r="O147" s="238"/>
      <c r="P147" s="238"/>
      <c r="Q147" s="238"/>
      <c r="R147" s="32"/>
      <c r="T147" s="165" t="s">
        <v>18</v>
      </c>
      <c r="U147" s="39" t="s">
        <v>41</v>
      </c>
      <c r="V147" s="31"/>
      <c r="W147" s="166">
        <f t="shared" si="26"/>
        <v>0</v>
      </c>
      <c r="X147" s="166">
        <v>0</v>
      </c>
      <c r="Y147" s="166">
        <f t="shared" si="27"/>
        <v>0</v>
      </c>
      <c r="Z147" s="166">
        <v>0</v>
      </c>
      <c r="AA147" s="167">
        <f t="shared" si="28"/>
        <v>0</v>
      </c>
      <c r="AR147" s="13" t="s">
        <v>183</v>
      </c>
      <c r="AT147" s="13" t="s">
        <v>180</v>
      </c>
      <c r="AU147" s="13" t="s">
        <v>137</v>
      </c>
      <c r="AY147" s="13" t="s">
        <v>158</v>
      </c>
      <c r="BE147" s="105">
        <f t="shared" si="29"/>
        <v>0</v>
      </c>
      <c r="BF147" s="105">
        <f t="shared" si="30"/>
        <v>0</v>
      </c>
      <c r="BG147" s="105">
        <f t="shared" si="31"/>
        <v>0</v>
      </c>
      <c r="BH147" s="105">
        <f t="shared" si="32"/>
        <v>0</v>
      </c>
      <c r="BI147" s="105">
        <f t="shared" si="33"/>
        <v>0</v>
      </c>
      <c r="BJ147" s="13" t="s">
        <v>137</v>
      </c>
      <c r="BK147" s="168">
        <f t="shared" si="34"/>
        <v>0</v>
      </c>
      <c r="BL147" s="13" t="s">
        <v>183</v>
      </c>
      <c r="BM147" s="13" t="s">
        <v>278</v>
      </c>
    </row>
    <row r="148" spans="2:65" s="1" customFormat="1" ht="31.5" customHeight="1">
      <c r="B148" s="30"/>
      <c r="C148" s="169" t="s">
        <v>279</v>
      </c>
      <c r="D148" s="169" t="s">
        <v>180</v>
      </c>
      <c r="E148" s="170" t="s">
        <v>280</v>
      </c>
      <c r="F148" s="237" t="s">
        <v>281</v>
      </c>
      <c r="G148" s="238"/>
      <c r="H148" s="238"/>
      <c r="I148" s="238"/>
      <c r="J148" s="171" t="s">
        <v>192</v>
      </c>
      <c r="K148" s="173">
        <v>0</v>
      </c>
      <c r="L148" s="239">
        <v>0</v>
      </c>
      <c r="M148" s="238"/>
      <c r="N148" s="240">
        <f t="shared" si="25"/>
        <v>0</v>
      </c>
      <c r="O148" s="238"/>
      <c r="P148" s="238"/>
      <c r="Q148" s="238"/>
      <c r="R148" s="32"/>
      <c r="T148" s="165" t="s">
        <v>18</v>
      </c>
      <c r="U148" s="39" t="s">
        <v>41</v>
      </c>
      <c r="V148" s="31"/>
      <c r="W148" s="166">
        <f t="shared" si="26"/>
        <v>0</v>
      </c>
      <c r="X148" s="166">
        <v>0</v>
      </c>
      <c r="Y148" s="166">
        <f t="shared" si="27"/>
        <v>0</v>
      </c>
      <c r="Z148" s="166">
        <v>0</v>
      </c>
      <c r="AA148" s="167">
        <f t="shared" si="28"/>
        <v>0</v>
      </c>
      <c r="AR148" s="13" t="s">
        <v>183</v>
      </c>
      <c r="AT148" s="13" t="s">
        <v>180</v>
      </c>
      <c r="AU148" s="13" t="s">
        <v>137</v>
      </c>
      <c r="AY148" s="13" t="s">
        <v>158</v>
      </c>
      <c r="BE148" s="105">
        <f t="shared" si="29"/>
        <v>0</v>
      </c>
      <c r="BF148" s="105">
        <f t="shared" si="30"/>
        <v>0</v>
      </c>
      <c r="BG148" s="105">
        <f t="shared" si="31"/>
        <v>0</v>
      </c>
      <c r="BH148" s="105">
        <f t="shared" si="32"/>
        <v>0</v>
      </c>
      <c r="BI148" s="105">
        <f t="shared" si="33"/>
        <v>0</v>
      </c>
      <c r="BJ148" s="13" t="s">
        <v>137</v>
      </c>
      <c r="BK148" s="168">
        <f t="shared" si="34"/>
        <v>0</v>
      </c>
      <c r="BL148" s="13" t="s">
        <v>183</v>
      </c>
      <c r="BM148" s="13" t="s">
        <v>282</v>
      </c>
    </row>
    <row r="149" spans="2:65" s="9" customFormat="1" ht="29.85" customHeight="1">
      <c r="B149" s="150"/>
      <c r="C149" s="151"/>
      <c r="D149" s="160" t="s">
        <v>130</v>
      </c>
      <c r="E149" s="160"/>
      <c r="F149" s="160"/>
      <c r="G149" s="160"/>
      <c r="H149" s="160"/>
      <c r="I149" s="160"/>
      <c r="J149" s="160"/>
      <c r="K149" s="160"/>
      <c r="L149" s="160"/>
      <c r="M149" s="160"/>
      <c r="N149" s="235">
        <f>BK149</f>
        <v>0</v>
      </c>
      <c r="O149" s="236"/>
      <c r="P149" s="236"/>
      <c r="Q149" s="236"/>
      <c r="R149" s="153"/>
      <c r="T149" s="154"/>
      <c r="U149" s="151"/>
      <c r="V149" s="151"/>
      <c r="W149" s="155">
        <f>SUM(W150:W168)</f>
        <v>0</v>
      </c>
      <c r="X149" s="151"/>
      <c r="Y149" s="155">
        <f>SUM(Y150:Y168)</f>
        <v>6.9613000000000008E-2</v>
      </c>
      <c r="Z149" s="151"/>
      <c r="AA149" s="156">
        <f>SUM(AA150:AA168)</f>
        <v>0</v>
      </c>
      <c r="AR149" s="157" t="s">
        <v>137</v>
      </c>
      <c r="AT149" s="158" t="s">
        <v>73</v>
      </c>
      <c r="AU149" s="158" t="s">
        <v>81</v>
      </c>
      <c r="AY149" s="157" t="s">
        <v>158</v>
      </c>
      <c r="BK149" s="159">
        <f>SUM(BK150:BK168)</f>
        <v>0</v>
      </c>
    </row>
    <row r="150" spans="2:65" s="1" customFormat="1" ht="31.5" customHeight="1">
      <c r="B150" s="30"/>
      <c r="C150" s="169" t="s">
        <v>287</v>
      </c>
      <c r="D150" s="169" t="s">
        <v>180</v>
      </c>
      <c r="E150" s="170" t="s">
        <v>288</v>
      </c>
      <c r="F150" s="237" t="s">
        <v>289</v>
      </c>
      <c r="G150" s="238"/>
      <c r="H150" s="238"/>
      <c r="I150" s="238"/>
      <c r="J150" s="171" t="s">
        <v>218</v>
      </c>
      <c r="K150" s="172">
        <v>2</v>
      </c>
      <c r="L150" s="239">
        <v>0</v>
      </c>
      <c r="M150" s="238"/>
      <c r="N150" s="240">
        <f t="shared" ref="N150:N168" si="35">ROUND(L150*K150,3)</f>
        <v>0</v>
      </c>
      <c r="O150" s="238"/>
      <c r="P150" s="238"/>
      <c r="Q150" s="238"/>
      <c r="R150" s="32"/>
      <c r="T150" s="165" t="s">
        <v>18</v>
      </c>
      <c r="U150" s="39" t="s">
        <v>41</v>
      </c>
      <c r="V150" s="31"/>
      <c r="W150" s="166">
        <f t="shared" ref="W150:W168" si="36">V150*K150</f>
        <v>0</v>
      </c>
      <c r="X150" s="166">
        <v>7.9500000000000005E-3</v>
      </c>
      <c r="Y150" s="166">
        <f t="shared" ref="Y150:Y168" si="37">X150*K150</f>
        <v>1.5900000000000001E-2</v>
      </c>
      <c r="Z150" s="166">
        <v>0</v>
      </c>
      <c r="AA150" s="167">
        <f t="shared" ref="AA150:AA168" si="38">Z150*K150</f>
        <v>0</v>
      </c>
      <c r="AR150" s="13" t="s">
        <v>183</v>
      </c>
      <c r="AT150" s="13" t="s">
        <v>180</v>
      </c>
      <c r="AU150" s="13" t="s">
        <v>137</v>
      </c>
      <c r="AY150" s="13" t="s">
        <v>158</v>
      </c>
      <c r="BE150" s="105">
        <f t="shared" ref="BE150:BE168" si="39">IF(U150="základná",N150,0)</f>
        <v>0</v>
      </c>
      <c r="BF150" s="105">
        <f t="shared" ref="BF150:BF168" si="40">IF(U150="znížená",N150,0)</f>
        <v>0</v>
      </c>
      <c r="BG150" s="105">
        <f t="shared" ref="BG150:BG168" si="41">IF(U150="zákl. prenesená",N150,0)</f>
        <v>0</v>
      </c>
      <c r="BH150" s="105">
        <f t="shared" ref="BH150:BH168" si="42">IF(U150="zníž. prenesená",N150,0)</f>
        <v>0</v>
      </c>
      <c r="BI150" s="105">
        <f t="shared" ref="BI150:BI168" si="43">IF(U150="nulová",N150,0)</f>
        <v>0</v>
      </c>
      <c r="BJ150" s="13" t="s">
        <v>137</v>
      </c>
      <c r="BK150" s="168">
        <f t="shared" ref="BK150:BK168" si="44">ROUND(L150*K150,3)</f>
        <v>0</v>
      </c>
      <c r="BL150" s="13" t="s">
        <v>183</v>
      </c>
      <c r="BM150" s="13" t="s">
        <v>290</v>
      </c>
    </row>
    <row r="151" spans="2:65" s="1" customFormat="1" ht="44.25" customHeight="1">
      <c r="B151" s="30"/>
      <c r="C151" s="161" t="s">
        <v>295</v>
      </c>
      <c r="D151" s="161" t="s">
        <v>160</v>
      </c>
      <c r="E151" s="162" t="s">
        <v>296</v>
      </c>
      <c r="F151" s="241" t="s">
        <v>297</v>
      </c>
      <c r="G151" s="242"/>
      <c r="H151" s="242"/>
      <c r="I151" s="242"/>
      <c r="J151" s="163" t="s">
        <v>205</v>
      </c>
      <c r="K151" s="164">
        <v>2</v>
      </c>
      <c r="L151" s="243">
        <v>0</v>
      </c>
      <c r="M151" s="242"/>
      <c r="N151" s="244">
        <f t="shared" si="35"/>
        <v>0</v>
      </c>
      <c r="O151" s="238"/>
      <c r="P151" s="238"/>
      <c r="Q151" s="238"/>
      <c r="R151" s="32"/>
      <c r="T151" s="165" t="s">
        <v>18</v>
      </c>
      <c r="U151" s="39" t="s">
        <v>41</v>
      </c>
      <c r="V151" s="31"/>
      <c r="W151" s="166">
        <f t="shared" si="36"/>
        <v>0</v>
      </c>
      <c r="X151" s="166">
        <v>9.1400000000000006E-3</v>
      </c>
      <c r="Y151" s="166">
        <f t="shared" si="37"/>
        <v>1.8280000000000001E-2</v>
      </c>
      <c r="Z151" s="166">
        <v>0</v>
      </c>
      <c r="AA151" s="167">
        <f t="shared" si="38"/>
        <v>0</v>
      </c>
      <c r="AR151" s="13" t="s">
        <v>164</v>
      </c>
      <c r="AT151" s="13" t="s">
        <v>160</v>
      </c>
      <c r="AU151" s="13" t="s">
        <v>137</v>
      </c>
      <c r="AY151" s="13" t="s">
        <v>158</v>
      </c>
      <c r="BE151" s="105">
        <f t="shared" si="39"/>
        <v>0</v>
      </c>
      <c r="BF151" s="105">
        <f t="shared" si="40"/>
        <v>0</v>
      </c>
      <c r="BG151" s="105">
        <f t="shared" si="41"/>
        <v>0</v>
      </c>
      <c r="BH151" s="105">
        <f t="shared" si="42"/>
        <v>0</v>
      </c>
      <c r="BI151" s="105">
        <f t="shared" si="43"/>
        <v>0</v>
      </c>
      <c r="BJ151" s="13" t="s">
        <v>137</v>
      </c>
      <c r="BK151" s="168">
        <f t="shared" si="44"/>
        <v>0</v>
      </c>
      <c r="BL151" s="13" t="s">
        <v>165</v>
      </c>
      <c r="BM151" s="13" t="s">
        <v>298</v>
      </c>
    </row>
    <row r="152" spans="2:65" s="1" customFormat="1" ht="22.5" customHeight="1">
      <c r="B152" s="30"/>
      <c r="C152" s="169" t="s">
        <v>650</v>
      </c>
      <c r="D152" s="169" t="s">
        <v>180</v>
      </c>
      <c r="E152" s="170" t="s">
        <v>546</v>
      </c>
      <c r="F152" s="237" t="s">
        <v>547</v>
      </c>
      <c r="G152" s="238"/>
      <c r="H152" s="238"/>
      <c r="I152" s="238"/>
      <c r="J152" s="171" t="s">
        <v>205</v>
      </c>
      <c r="K152" s="172">
        <v>4</v>
      </c>
      <c r="L152" s="239">
        <v>0</v>
      </c>
      <c r="M152" s="238"/>
      <c r="N152" s="240">
        <f t="shared" si="35"/>
        <v>0</v>
      </c>
      <c r="O152" s="238"/>
      <c r="P152" s="238"/>
      <c r="Q152" s="238"/>
      <c r="R152" s="32"/>
      <c r="T152" s="165" t="s">
        <v>18</v>
      </c>
      <c r="U152" s="39" t="s">
        <v>41</v>
      </c>
      <c r="V152" s="31"/>
      <c r="W152" s="166">
        <f t="shared" si="36"/>
        <v>0</v>
      </c>
      <c r="X152" s="166">
        <v>2.0000000000000002E-5</v>
      </c>
      <c r="Y152" s="166">
        <f t="shared" si="37"/>
        <v>8.0000000000000007E-5</v>
      </c>
      <c r="Z152" s="166">
        <v>0</v>
      </c>
      <c r="AA152" s="167">
        <f t="shared" si="38"/>
        <v>0</v>
      </c>
      <c r="AR152" s="13" t="s">
        <v>183</v>
      </c>
      <c r="AT152" s="13" t="s">
        <v>180</v>
      </c>
      <c r="AU152" s="13" t="s">
        <v>137</v>
      </c>
      <c r="AY152" s="13" t="s">
        <v>158</v>
      </c>
      <c r="BE152" s="105">
        <f t="shared" si="39"/>
        <v>0</v>
      </c>
      <c r="BF152" s="105">
        <f t="shared" si="40"/>
        <v>0</v>
      </c>
      <c r="BG152" s="105">
        <f t="shared" si="41"/>
        <v>0</v>
      </c>
      <c r="BH152" s="105">
        <f t="shared" si="42"/>
        <v>0</v>
      </c>
      <c r="BI152" s="105">
        <f t="shared" si="43"/>
        <v>0</v>
      </c>
      <c r="BJ152" s="13" t="s">
        <v>137</v>
      </c>
      <c r="BK152" s="168">
        <f t="shared" si="44"/>
        <v>0</v>
      </c>
      <c r="BL152" s="13" t="s">
        <v>183</v>
      </c>
      <c r="BM152" s="13" t="s">
        <v>651</v>
      </c>
    </row>
    <row r="153" spans="2:65" s="1" customFormat="1" ht="31.5" customHeight="1">
      <c r="B153" s="30"/>
      <c r="C153" s="161" t="s">
        <v>652</v>
      </c>
      <c r="D153" s="161" t="s">
        <v>160</v>
      </c>
      <c r="E153" s="162" t="s">
        <v>550</v>
      </c>
      <c r="F153" s="241" t="s">
        <v>551</v>
      </c>
      <c r="G153" s="242"/>
      <c r="H153" s="242"/>
      <c r="I153" s="242"/>
      <c r="J153" s="163" t="s">
        <v>205</v>
      </c>
      <c r="K153" s="164">
        <v>3</v>
      </c>
      <c r="L153" s="243">
        <v>0</v>
      </c>
      <c r="M153" s="242"/>
      <c r="N153" s="244">
        <f t="shared" si="35"/>
        <v>0</v>
      </c>
      <c r="O153" s="238"/>
      <c r="P153" s="238"/>
      <c r="Q153" s="238"/>
      <c r="R153" s="32"/>
      <c r="T153" s="165" t="s">
        <v>18</v>
      </c>
      <c r="U153" s="39" t="s">
        <v>41</v>
      </c>
      <c r="V153" s="31"/>
      <c r="W153" s="166">
        <f t="shared" si="36"/>
        <v>0</v>
      </c>
      <c r="X153" s="166">
        <v>8.3000000000000001E-4</v>
      </c>
      <c r="Y153" s="166">
        <f t="shared" si="37"/>
        <v>2.49E-3</v>
      </c>
      <c r="Z153" s="166">
        <v>0</v>
      </c>
      <c r="AA153" s="167">
        <f t="shared" si="38"/>
        <v>0</v>
      </c>
      <c r="AR153" s="13" t="s">
        <v>164</v>
      </c>
      <c r="AT153" s="13" t="s">
        <v>160</v>
      </c>
      <c r="AU153" s="13" t="s">
        <v>137</v>
      </c>
      <c r="AY153" s="13" t="s">
        <v>158</v>
      </c>
      <c r="BE153" s="105">
        <f t="shared" si="39"/>
        <v>0</v>
      </c>
      <c r="BF153" s="105">
        <f t="shared" si="40"/>
        <v>0</v>
      </c>
      <c r="BG153" s="105">
        <f t="shared" si="41"/>
        <v>0</v>
      </c>
      <c r="BH153" s="105">
        <f t="shared" si="42"/>
        <v>0</v>
      </c>
      <c r="BI153" s="105">
        <f t="shared" si="43"/>
        <v>0</v>
      </c>
      <c r="BJ153" s="13" t="s">
        <v>137</v>
      </c>
      <c r="BK153" s="168">
        <f t="shared" si="44"/>
        <v>0</v>
      </c>
      <c r="BL153" s="13" t="s">
        <v>165</v>
      </c>
      <c r="BM153" s="13" t="s">
        <v>653</v>
      </c>
    </row>
    <row r="154" spans="2:65" s="1" customFormat="1" ht="22.5" customHeight="1">
      <c r="B154" s="30"/>
      <c r="C154" s="161" t="s">
        <v>654</v>
      </c>
      <c r="D154" s="161" t="s">
        <v>160</v>
      </c>
      <c r="E154" s="162" t="s">
        <v>580</v>
      </c>
      <c r="F154" s="241" t="s">
        <v>581</v>
      </c>
      <c r="G154" s="242"/>
      <c r="H154" s="242"/>
      <c r="I154" s="242"/>
      <c r="J154" s="163" t="s">
        <v>205</v>
      </c>
      <c r="K154" s="164">
        <v>1</v>
      </c>
      <c r="L154" s="243">
        <v>0</v>
      </c>
      <c r="M154" s="242"/>
      <c r="N154" s="244">
        <f t="shared" si="35"/>
        <v>0</v>
      </c>
      <c r="O154" s="238"/>
      <c r="P154" s="238"/>
      <c r="Q154" s="238"/>
      <c r="R154" s="32"/>
      <c r="T154" s="165" t="s">
        <v>18</v>
      </c>
      <c r="U154" s="39" t="s">
        <v>41</v>
      </c>
      <c r="V154" s="31"/>
      <c r="W154" s="166">
        <f t="shared" si="36"/>
        <v>0</v>
      </c>
      <c r="X154" s="166">
        <v>6.9300000000000004E-4</v>
      </c>
      <c r="Y154" s="166">
        <f t="shared" si="37"/>
        <v>6.9300000000000004E-4</v>
      </c>
      <c r="Z154" s="166">
        <v>0</v>
      </c>
      <c r="AA154" s="167">
        <f t="shared" si="38"/>
        <v>0</v>
      </c>
      <c r="AR154" s="13" t="s">
        <v>164</v>
      </c>
      <c r="AT154" s="13" t="s">
        <v>160</v>
      </c>
      <c r="AU154" s="13" t="s">
        <v>137</v>
      </c>
      <c r="AY154" s="13" t="s">
        <v>158</v>
      </c>
      <c r="BE154" s="105">
        <f t="shared" si="39"/>
        <v>0</v>
      </c>
      <c r="BF154" s="105">
        <f t="shared" si="40"/>
        <v>0</v>
      </c>
      <c r="BG154" s="105">
        <f t="shared" si="41"/>
        <v>0</v>
      </c>
      <c r="BH154" s="105">
        <f t="shared" si="42"/>
        <v>0</v>
      </c>
      <c r="BI154" s="105">
        <f t="shared" si="43"/>
        <v>0</v>
      </c>
      <c r="BJ154" s="13" t="s">
        <v>137</v>
      </c>
      <c r="BK154" s="168">
        <f t="shared" si="44"/>
        <v>0</v>
      </c>
      <c r="BL154" s="13" t="s">
        <v>165</v>
      </c>
      <c r="BM154" s="13" t="s">
        <v>655</v>
      </c>
    </row>
    <row r="155" spans="2:65" s="1" customFormat="1" ht="22.5" customHeight="1">
      <c r="B155" s="30"/>
      <c r="C155" s="169" t="s">
        <v>315</v>
      </c>
      <c r="D155" s="169" t="s">
        <v>180</v>
      </c>
      <c r="E155" s="170" t="s">
        <v>316</v>
      </c>
      <c r="F155" s="237" t="s">
        <v>317</v>
      </c>
      <c r="G155" s="238"/>
      <c r="H155" s="238"/>
      <c r="I155" s="238"/>
      <c r="J155" s="171" t="s">
        <v>205</v>
      </c>
      <c r="K155" s="172">
        <v>4</v>
      </c>
      <c r="L155" s="239">
        <v>0</v>
      </c>
      <c r="M155" s="238"/>
      <c r="N155" s="240">
        <f t="shared" si="35"/>
        <v>0</v>
      </c>
      <c r="O155" s="238"/>
      <c r="P155" s="238"/>
      <c r="Q155" s="238"/>
      <c r="R155" s="32"/>
      <c r="T155" s="165" t="s">
        <v>18</v>
      </c>
      <c r="U155" s="39" t="s">
        <v>41</v>
      </c>
      <c r="V155" s="31"/>
      <c r="W155" s="166">
        <f t="shared" si="36"/>
        <v>0</v>
      </c>
      <c r="X155" s="166">
        <v>3.0000000000000001E-5</v>
      </c>
      <c r="Y155" s="166">
        <f t="shared" si="37"/>
        <v>1.2E-4</v>
      </c>
      <c r="Z155" s="166">
        <v>0</v>
      </c>
      <c r="AA155" s="167">
        <f t="shared" si="38"/>
        <v>0</v>
      </c>
      <c r="AR155" s="13" t="s">
        <v>183</v>
      </c>
      <c r="AT155" s="13" t="s">
        <v>180</v>
      </c>
      <c r="AU155" s="13" t="s">
        <v>137</v>
      </c>
      <c r="AY155" s="13" t="s">
        <v>158</v>
      </c>
      <c r="BE155" s="105">
        <f t="shared" si="39"/>
        <v>0</v>
      </c>
      <c r="BF155" s="105">
        <f t="shared" si="40"/>
        <v>0</v>
      </c>
      <c r="BG155" s="105">
        <f t="shared" si="41"/>
        <v>0</v>
      </c>
      <c r="BH155" s="105">
        <f t="shared" si="42"/>
        <v>0</v>
      </c>
      <c r="BI155" s="105">
        <f t="shared" si="43"/>
        <v>0</v>
      </c>
      <c r="BJ155" s="13" t="s">
        <v>137</v>
      </c>
      <c r="BK155" s="168">
        <f t="shared" si="44"/>
        <v>0</v>
      </c>
      <c r="BL155" s="13" t="s">
        <v>183</v>
      </c>
      <c r="BM155" s="13" t="s">
        <v>318</v>
      </c>
    </row>
    <row r="156" spans="2:65" s="1" customFormat="1" ht="31.5" customHeight="1">
      <c r="B156" s="30"/>
      <c r="C156" s="161" t="s">
        <v>319</v>
      </c>
      <c r="D156" s="161" t="s">
        <v>160</v>
      </c>
      <c r="E156" s="162" t="s">
        <v>320</v>
      </c>
      <c r="F156" s="241" t="s">
        <v>321</v>
      </c>
      <c r="G156" s="242"/>
      <c r="H156" s="242"/>
      <c r="I156" s="242"/>
      <c r="J156" s="163" t="s">
        <v>205</v>
      </c>
      <c r="K156" s="164">
        <v>3</v>
      </c>
      <c r="L156" s="243">
        <v>0</v>
      </c>
      <c r="M156" s="242"/>
      <c r="N156" s="244">
        <f t="shared" si="35"/>
        <v>0</v>
      </c>
      <c r="O156" s="238"/>
      <c r="P156" s="238"/>
      <c r="Q156" s="238"/>
      <c r="R156" s="32"/>
      <c r="T156" s="165" t="s">
        <v>18</v>
      </c>
      <c r="U156" s="39" t="s">
        <v>41</v>
      </c>
      <c r="V156" s="31"/>
      <c r="W156" s="166">
        <f t="shared" si="36"/>
        <v>0</v>
      </c>
      <c r="X156" s="166">
        <v>5.1900000000000002E-3</v>
      </c>
      <c r="Y156" s="166">
        <f t="shared" si="37"/>
        <v>1.5570000000000001E-2</v>
      </c>
      <c r="Z156" s="166">
        <v>0</v>
      </c>
      <c r="AA156" s="167">
        <f t="shared" si="38"/>
        <v>0</v>
      </c>
      <c r="AR156" s="13" t="s">
        <v>164</v>
      </c>
      <c r="AT156" s="13" t="s">
        <v>160</v>
      </c>
      <c r="AU156" s="13" t="s">
        <v>137</v>
      </c>
      <c r="AY156" s="13" t="s">
        <v>158</v>
      </c>
      <c r="BE156" s="105">
        <f t="shared" si="39"/>
        <v>0</v>
      </c>
      <c r="BF156" s="105">
        <f t="shared" si="40"/>
        <v>0</v>
      </c>
      <c r="BG156" s="105">
        <f t="shared" si="41"/>
        <v>0</v>
      </c>
      <c r="BH156" s="105">
        <f t="shared" si="42"/>
        <v>0</v>
      </c>
      <c r="BI156" s="105">
        <f t="shared" si="43"/>
        <v>0</v>
      </c>
      <c r="BJ156" s="13" t="s">
        <v>137</v>
      </c>
      <c r="BK156" s="168">
        <f t="shared" si="44"/>
        <v>0</v>
      </c>
      <c r="BL156" s="13" t="s">
        <v>165</v>
      </c>
      <c r="BM156" s="13" t="s">
        <v>322</v>
      </c>
    </row>
    <row r="157" spans="2:65" s="1" customFormat="1" ht="22.5" customHeight="1">
      <c r="B157" s="30"/>
      <c r="C157" s="161" t="s">
        <v>323</v>
      </c>
      <c r="D157" s="161" t="s">
        <v>160</v>
      </c>
      <c r="E157" s="162" t="s">
        <v>324</v>
      </c>
      <c r="F157" s="241" t="s">
        <v>325</v>
      </c>
      <c r="G157" s="242"/>
      <c r="H157" s="242"/>
      <c r="I157" s="242"/>
      <c r="J157" s="163" t="s">
        <v>205</v>
      </c>
      <c r="K157" s="164">
        <v>1</v>
      </c>
      <c r="L157" s="243">
        <v>0</v>
      </c>
      <c r="M157" s="242"/>
      <c r="N157" s="244">
        <f t="shared" si="35"/>
        <v>0</v>
      </c>
      <c r="O157" s="238"/>
      <c r="P157" s="238"/>
      <c r="Q157" s="238"/>
      <c r="R157" s="32"/>
      <c r="T157" s="165" t="s">
        <v>18</v>
      </c>
      <c r="U157" s="39" t="s">
        <v>41</v>
      </c>
      <c r="V157" s="31"/>
      <c r="W157" s="166">
        <f t="shared" si="36"/>
        <v>0</v>
      </c>
      <c r="X157" s="166">
        <v>2.0500000000000002E-3</v>
      </c>
      <c r="Y157" s="166">
        <f t="shared" si="37"/>
        <v>2.0500000000000002E-3</v>
      </c>
      <c r="Z157" s="166">
        <v>0</v>
      </c>
      <c r="AA157" s="167">
        <f t="shared" si="38"/>
        <v>0</v>
      </c>
      <c r="AR157" s="13" t="s">
        <v>164</v>
      </c>
      <c r="AT157" s="13" t="s">
        <v>160</v>
      </c>
      <c r="AU157" s="13" t="s">
        <v>137</v>
      </c>
      <c r="AY157" s="13" t="s">
        <v>158</v>
      </c>
      <c r="BE157" s="105">
        <f t="shared" si="39"/>
        <v>0</v>
      </c>
      <c r="BF157" s="105">
        <f t="shared" si="40"/>
        <v>0</v>
      </c>
      <c r="BG157" s="105">
        <f t="shared" si="41"/>
        <v>0</v>
      </c>
      <c r="BH157" s="105">
        <f t="shared" si="42"/>
        <v>0</v>
      </c>
      <c r="BI157" s="105">
        <f t="shared" si="43"/>
        <v>0</v>
      </c>
      <c r="BJ157" s="13" t="s">
        <v>137</v>
      </c>
      <c r="BK157" s="168">
        <f t="shared" si="44"/>
        <v>0</v>
      </c>
      <c r="BL157" s="13" t="s">
        <v>165</v>
      </c>
      <c r="BM157" s="13" t="s">
        <v>326</v>
      </c>
    </row>
    <row r="158" spans="2:65" s="1" customFormat="1" ht="31.5" customHeight="1">
      <c r="B158" s="30"/>
      <c r="C158" s="169" t="s">
        <v>549</v>
      </c>
      <c r="D158" s="169" t="s">
        <v>180</v>
      </c>
      <c r="E158" s="170" t="s">
        <v>531</v>
      </c>
      <c r="F158" s="237" t="s">
        <v>532</v>
      </c>
      <c r="G158" s="238"/>
      <c r="H158" s="238"/>
      <c r="I158" s="238"/>
      <c r="J158" s="171" t="s">
        <v>205</v>
      </c>
      <c r="K158" s="172">
        <v>4</v>
      </c>
      <c r="L158" s="239">
        <v>0</v>
      </c>
      <c r="M158" s="238"/>
      <c r="N158" s="240">
        <f t="shared" si="35"/>
        <v>0</v>
      </c>
      <c r="O158" s="238"/>
      <c r="P158" s="238"/>
      <c r="Q158" s="238"/>
      <c r="R158" s="32"/>
      <c r="T158" s="165" t="s">
        <v>18</v>
      </c>
      <c r="U158" s="39" t="s">
        <v>41</v>
      </c>
      <c r="V158" s="31"/>
      <c r="W158" s="166">
        <f t="shared" si="36"/>
        <v>0</v>
      </c>
      <c r="X158" s="166">
        <v>1.0000000000000001E-5</v>
      </c>
      <c r="Y158" s="166">
        <f t="shared" si="37"/>
        <v>4.0000000000000003E-5</v>
      </c>
      <c r="Z158" s="166">
        <v>0</v>
      </c>
      <c r="AA158" s="167">
        <f t="shared" si="38"/>
        <v>0</v>
      </c>
      <c r="AR158" s="13" t="s">
        <v>183</v>
      </c>
      <c r="AT158" s="13" t="s">
        <v>180</v>
      </c>
      <c r="AU158" s="13" t="s">
        <v>137</v>
      </c>
      <c r="AY158" s="13" t="s">
        <v>158</v>
      </c>
      <c r="BE158" s="105">
        <f t="shared" si="39"/>
        <v>0</v>
      </c>
      <c r="BF158" s="105">
        <f t="shared" si="40"/>
        <v>0</v>
      </c>
      <c r="BG158" s="105">
        <f t="shared" si="41"/>
        <v>0</v>
      </c>
      <c r="BH158" s="105">
        <f t="shared" si="42"/>
        <v>0</v>
      </c>
      <c r="BI158" s="105">
        <f t="shared" si="43"/>
        <v>0</v>
      </c>
      <c r="BJ158" s="13" t="s">
        <v>137</v>
      </c>
      <c r="BK158" s="168">
        <f t="shared" si="44"/>
        <v>0</v>
      </c>
      <c r="BL158" s="13" t="s">
        <v>183</v>
      </c>
      <c r="BM158" s="13" t="s">
        <v>656</v>
      </c>
    </row>
    <row r="159" spans="2:65" s="1" customFormat="1" ht="31.5" customHeight="1">
      <c r="B159" s="30"/>
      <c r="C159" s="161" t="s">
        <v>553</v>
      </c>
      <c r="D159" s="161" t="s">
        <v>160</v>
      </c>
      <c r="E159" s="162" t="s">
        <v>657</v>
      </c>
      <c r="F159" s="241" t="s">
        <v>658</v>
      </c>
      <c r="G159" s="242"/>
      <c r="H159" s="242"/>
      <c r="I159" s="242"/>
      <c r="J159" s="163" t="s">
        <v>205</v>
      </c>
      <c r="K159" s="164">
        <v>4</v>
      </c>
      <c r="L159" s="243">
        <v>0</v>
      </c>
      <c r="M159" s="242"/>
      <c r="N159" s="244">
        <f t="shared" si="35"/>
        <v>0</v>
      </c>
      <c r="O159" s="238"/>
      <c r="P159" s="238"/>
      <c r="Q159" s="238"/>
      <c r="R159" s="32"/>
      <c r="T159" s="165" t="s">
        <v>18</v>
      </c>
      <c r="U159" s="39" t="s">
        <v>41</v>
      </c>
      <c r="V159" s="31"/>
      <c r="W159" s="166">
        <f t="shared" si="36"/>
        <v>0</v>
      </c>
      <c r="X159" s="166">
        <v>3.6000000000000002E-4</v>
      </c>
      <c r="Y159" s="166">
        <f t="shared" si="37"/>
        <v>1.4400000000000001E-3</v>
      </c>
      <c r="Z159" s="166">
        <v>0</v>
      </c>
      <c r="AA159" s="167">
        <f t="shared" si="38"/>
        <v>0</v>
      </c>
      <c r="AR159" s="13" t="s">
        <v>164</v>
      </c>
      <c r="AT159" s="13" t="s">
        <v>160</v>
      </c>
      <c r="AU159" s="13" t="s">
        <v>137</v>
      </c>
      <c r="AY159" s="13" t="s">
        <v>158</v>
      </c>
      <c r="BE159" s="105">
        <f t="shared" si="39"/>
        <v>0</v>
      </c>
      <c r="BF159" s="105">
        <f t="shared" si="40"/>
        <v>0</v>
      </c>
      <c r="BG159" s="105">
        <f t="shared" si="41"/>
        <v>0</v>
      </c>
      <c r="BH159" s="105">
        <f t="shared" si="42"/>
        <v>0</v>
      </c>
      <c r="BI159" s="105">
        <f t="shared" si="43"/>
        <v>0</v>
      </c>
      <c r="BJ159" s="13" t="s">
        <v>137</v>
      </c>
      <c r="BK159" s="168">
        <f t="shared" si="44"/>
        <v>0</v>
      </c>
      <c r="BL159" s="13" t="s">
        <v>165</v>
      </c>
      <c r="BM159" s="13" t="s">
        <v>659</v>
      </c>
    </row>
    <row r="160" spans="2:65" s="1" customFormat="1" ht="31.5" customHeight="1">
      <c r="B160" s="30"/>
      <c r="C160" s="169" t="s">
        <v>342</v>
      </c>
      <c r="D160" s="169" t="s">
        <v>180</v>
      </c>
      <c r="E160" s="170" t="s">
        <v>343</v>
      </c>
      <c r="F160" s="237" t="s">
        <v>344</v>
      </c>
      <c r="G160" s="238"/>
      <c r="H160" s="238"/>
      <c r="I160" s="238"/>
      <c r="J160" s="171" t="s">
        <v>205</v>
      </c>
      <c r="K160" s="172">
        <v>7</v>
      </c>
      <c r="L160" s="239">
        <v>0</v>
      </c>
      <c r="M160" s="238"/>
      <c r="N160" s="240">
        <f t="shared" si="35"/>
        <v>0</v>
      </c>
      <c r="O160" s="238"/>
      <c r="P160" s="238"/>
      <c r="Q160" s="238"/>
      <c r="R160" s="32"/>
      <c r="T160" s="165" t="s">
        <v>18</v>
      </c>
      <c r="U160" s="39" t="s">
        <v>41</v>
      </c>
      <c r="V160" s="31"/>
      <c r="W160" s="166">
        <f t="shared" si="36"/>
        <v>0</v>
      </c>
      <c r="X160" s="166">
        <v>4.8999999999999998E-4</v>
      </c>
      <c r="Y160" s="166">
        <f t="shared" si="37"/>
        <v>3.4299999999999999E-3</v>
      </c>
      <c r="Z160" s="166">
        <v>0</v>
      </c>
      <c r="AA160" s="167">
        <f t="shared" si="38"/>
        <v>0</v>
      </c>
      <c r="AR160" s="13" t="s">
        <v>183</v>
      </c>
      <c r="AT160" s="13" t="s">
        <v>180</v>
      </c>
      <c r="AU160" s="13" t="s">
        <v>137</v>
      </c>
      <c r="AY160" s="13" t="s">
        <v>158</v>
      </c>
      <c r="BE160" s="105">
        <f t="shared" si="39"/>
        <v>0</v>
      </c>
      <c r="BF160" s="105">
        <f t="shared" si="40"/>
        <v>0</v>
      </c>
      <c r="BG160" s="105">
        <f t="shared" si="41"/>
        <v>0</v>
      </c>
      <c r="BH160" s="105">
        <f t="shared" si="42"/>
        <v>0</v>
      </c>
      <c r="BI160" s="105">
        <f t="shared" si="43"/>
        <v>0</v>
      </c>
      <c r="BJ160" s="13" t="s">
        <v>137</v>
      </c>
      <c r="BK160" s="168">
        <f t="shared" si="44"/>
        <v>0</v>
      </c>
      <c r="BL160" s="13" t="s">
        <v>183</v>
      </c>
      <c r="BM160" s="13" t="s">
        <v>345</v>
      </c>
    </row>
    <row r="161" spans="2:65" s="1" customFormat="1" ht="31.5" customHeight="1">
      <c r="B161" s="30"/>
      <c r="C161" s="169" t="s">
        <v>369</v>
      </c>
      <c r="D161" s="169" t="s">
        <v>180</v>
      </c>
      <c r="E161" s="170" t="s">
        <v>370</v>
      </c>
      <c r="F161" s="237" t="s">
        <v>371</v>
      </c>
      <c r="G161" s="238"/>
      <c r="H161" s="238"/>
      <c r="I161" s="238"/>
      <c r="J161" s="171" t="s">
        <v>205</v>
      </c>
      <c r="K161" s="172">
        <v>6</v>
      </c>
      <c r="L161" s="239">
        <v>0</v>
      </c>
      <c r="M161" s="238"/>
      <c r="N161" s="240">
        <f t="shared" si="35"/>
        <v>0</v>
      </c>
      <c r="O161" s="238"/>
      <c r="P161" s="238"/>
      <c r="Q161" s="238"/>
      <c r="R161" s="32"/>
      <c r="T161" s="165" t="s">
        <v>18</v>
      </c>
      <c r="U161" s="39" t="s">
        <v>41</v>
      </c>
      <c r="V161" s="31"/>
      <c r="W161" s="166">
        <f t="shared" si="36"/>
        <v>0</v>
      </c>
      <c r="X161" s="166">
        <v>5.9999999999999995E-4</v>
      </c>
      <c r="Y161" s="166">
        <f t="shared" si="37"/>
        <v>3.5999999999999999E-3</v>
      </c>
      <c r="Z161" s="166">
        <v>0</v>
      </c>
      <c r="AA161" s="167">
        <f t="shared" si="38"/>
        <v>0</v>
      </c>
      <c r="AR161" s="13" t="s">
        <v>183</v>
      </c>
      <c r="AT161" s="13" t="s">
        <v>180</v>
      </c>
      <c r="AU161" s="13" t="s">
        <v>137</v>
      </c>
      <c r="AY161" s="13" t="s">
        <v>158</v>
      </c>
      <c r="BE161" s="105">
        <f t="shared" si="39"/>
        <v>0</v>
      </c>
      <c r="BF161" s="105">
        <f t="shared" si="40"/>
        <v>0</v>
      </c>
      <c r="BG161" s="105">
        <f t="shared" si="41"/>
        <v>0</v>
      </c>
      <c r="BH161" s="105">
        <f t="shared" si="42"/>
        <v>0</v>
      </c>
      <c r="BI161" s="105">
        <f t="shared" si="43"/>
        <v>0</v>
      </c>
      <c r="BJ161" s="13" t="s">
        <v>137</v>
      </c>
      <c r="BK161" s="168">
        <f t="shared" si="44"/>
        <v>0</v>
      </c>
      <c r="BL161" s="13" t="s">
        <v>183</v>
      </c>
      <c r="BM161" s="13" t="s">
        <v>372</v>
      </c>
    </row>
    <row r="162" spans="2:65" s="1" customFormat="1" ht="22.5" customHeight="1">
      <c r="B162" s="30"/>
      <c r="C162" s="169" t="s">
        <v>579</v>
      </c>
      <c r="D162" s="169" t="s">
        <v>180</v>
      </c>
      <c r="E162" s="170" t="s">
        <v>589</v>
      </c>
      <c r="F162" s="237" t="s">
        <v>660</v>
      </c>
      <c r="G162" s="238"/>
      <c r="H162" s="238"/>
      <c r="I162" s="238"/>
      <c r="J162" s="171" t="s">
        <v>205</v>
      </c>
      <c r="K162" s="172">
        <v>1</v>
      </c>
      <c r="L162" s="239">
        <v>0</v>
      </c>
      <c r="M162" s="238"/>
      <c r="N162" s="240">
        <f t="shared" si="35"/>
        <v>0</v>
      </c>
      <c r="O162" s="238"/>
      <c r="P162" s="238"/>
      <c r="Q162" s="238"/>
      <c r="R162" s="32"/>
      <c r="T162" s="165" t="s">
        <v>18</v>
      </c>
      <c r="U162" s="39" t="s">
        <v>41</v>
      </c>
      <c r="V162" s="31"/>
      <c r="W162" s="166">
        <f t="shared" si="36"/>
        <v>0</v>
      </c>
      <c r="X162" s="166">
        <v>0</v>
      </c>
      <c r="Y162" s="166">
        <f t="shared" si="37"/>
        <v>0</v>
      </c>
      <c r="Z162" s="166">
        <v>0</v>
      </c>
      <c r="AA162" s="167">
        <f t="shared" si="38"/>
        <v>0</v>
      </c>
      <c r="AR162" s="13" t="s">
        <v>183</v>
      </c>
      <c r="AT162" s="13" t="s">
        <v>180</v>
      </c>
      <c r="AU162" s="13" t="s">
        <v>137</v>
      </c>
      <c r="AY162" s="13" t="s">
        <v>158</v>
      </c>
      <c r="BE162" s="105">
        <f t="shared" si="39"/>
        <v>0</v>
      </c>
      <c r="BF162" s="105">
        <f t="shared" si="40"/>
        <v>0</v>
      </c>
      <c r="BG162" s="105">
        <f t="shared" si="41"/>
        <v>0</v>
      </c>
      <c r="BH162" s="105">
        <f t="shared" si="42"/>
        <v>0</v>
      </c>
      <c r="BI162" s="105">
        <f t="shared" si="43"/>
        <v>0</v>
      </c>
      <c r="BJ162" s="13" t="s">
        <v>137</v>
      </c>
      <c r="BK162" s="168">
        <f t="shared" si="44"/>
        <v>0</v>
      </c>
      <c r="BL162" s="13" t="s">
        <v>183</v>
      </c>
      <c r="BM162" s="13" t="s">
        <v>661</v>
      </c>
    </row>
    <row r="163" spans="2:65" s="1" customFormat="1" ht="22.5" customHeight="1">
      <c r="B163" s="30"/>
      <c r="C163" s="161" t="s">
        <v>662</v>
      </c>
      <c r="D163" s="161" t="s">
        <v>160</v>
      </c>
      <c r="E163" s="162" t="s">
        <v>592</v>
      </c>
      <c r="F163" s="241" t="s">
        <v>663</v>
      </c>
      <c r="G163" s="242"/>
      <c r="H163" s="242"/>
      <c r="I163" s="242"/>
      <c r="J163" s="163" t="s">
        <v>664</v>
      </c>
      <c r="K163" s="164">
        <v>1</v>
      </c>
      <c r="L163" s="243">
        <v>0</v>
      </c>
      <c r="M163" s="242"/>
      <c r="N163" s="244">
        <f t="shared" si="35"/>
        <v>0</v>
      </c>
      <c r="O163" s="238"/>
      <c r="P163" s="238"/>
      <c r="Q163" s="238"/>
      <c r="R163" s="32"/>
      <c r="T163" s="165" t="s">
        <v>18</v>
      </c>
      <c r="U163" s="39" t="s">
        <v>41</v>
      </c>
      <c r="V163" s="31"/>
      <c r="W163" s="166">
        <f t="shared" si="36"/>
        <v>0</v>
      </c>
      <c r="X163" s="166">
        <v>2E-3</v>
      </c>
      <c r="Y163" s="166">
        <f t="shared" si="37"/>
        <v>2E-3</v>
      </c>
      <c r="Z163" s="166">
        <v>0</v>
      </c>
      <c r="AA163" s="167">
        <f t="shared" si="38"/>
        <v>0</v>
      </c>
      <c r="AR163" s="13" t="s">
        <v>164</v>
      </c>
      <c r="AT163" s="13" t="s">
        <v>160</v>
      </c>
      <c r="AU163" s="13" t="s">
        <v>137</v>
      </c>
      <c r="AY163" s="13" t="s">
        <v>158</v>
      </c>
      <c r="BE163" s="105">
        <f t="shared" si="39"/>
        <v>0</v>
      </c>
      <c r="BF163" s="105">
        <f t="shared" si="40"/>
        <v>0</v>
      </c>
      <c r="BG163" s="105">
        <f t="shared" si="41"/>
        <v>0</v>
      </c>
      <c r="BH163" s="105">
        <f t="shared" si="42"/>
        <v>0</v>
      </c>
      <c r="BI163" s="105">
        <f t="shared" si="43"/>
        <v>0</v>
      </c>
      <c r="BJ163" s="13" t="s">
        <v>137</v>
      </c>
      <c r="BK163" s="168">
        <f t="shared" si="44"/>
        <v>0</v>
      </c>
      <c r="BL163" s="13" t="s">
        <v>165</v>
      </c>
      <c r="BM163" s="13" t="s">
        <v>665</v>
      </c>
    </row>
    <row r="164" spans="2:65" s="1" customFormat="1" ht="22.5" customHeight="1">
      <c r="B164" s="30"/>
      <c r="C164" s="169" t="s">
        <v>373</v>
      </c>
      <c r="D164" s="169" t="s">
        <v>180</v>
      </c>
      <c r="E164" s="170" t="s">
        <v>374</v>
      </c>
      <c r="F164" s="237" t="s">
        <v>375</v>
      </c>
      <c r="G164" s="238"/>
      <c r="H164" s="238"/>
      <c r="I164" s="238"/>
      <c r="J164" s="171" t="s">
        <v>205</v>
      </c>
      <c r="K164" s="172">
        <v>1</v>
      </c>
      <c r="L164" s="239">
        <v>0</v>
      </c>
      <c r="M164" s="238"/>
      <c r="N164" s="240">
        <f t="shared" si="35"/>
        <v>0</v>
      </c>
      <c r="O164" s="238"/>
      <c r="P164" s="238"/>
      <c r="Q164" s="238"/>
      <c r="R164" s="32"/>
      <c r="T164" s="165" t="s">
        <v>18</v>
      </c>
      <c r="U164" s="39" t="s">
        <v>41</v>
      </c>
      <c r="V164" s="31"/>
      <c r="W164" s="166">
        <f t="shared" si="36"/>
        <v>0</v>
      </c>
      <c r="X164" s="166">
        <v>0</v>
      </c>
      <c r="Y164" s="166">
        <f t="shared" si="37"/>
        <v>0</v>
      </c>
      <c r="Z164" s="166">
        <v>0</v>
      </c>
      <c r="AA164" s="167">
        <f t="shared" si="38"/>
        <v>0</v>
      </c>
      <c r="AR164" s="13" t="s">
        <v>183</v>
      </c>
      <c r="AT164" s="13" t="s">
        <v>180</v>
      </c>
      <c r="AU164" s="13" t="s">
        <v>137</v>
      </c>
      <c r="AY164" s="13" t="s">
        <v>158</v>
      </c>
      <c r="BE164" s="105">
        <f t="shared" si="39"/>
        <v>0</v>
      </c>
      <c r="BF164" s="105">
        <f t="shared" si="40"/>
        <v>0</v>
      </c>
      <c r="BG164" s="105">
        <f t="shared" si="41"/>
        <v>0</v>
      </c>
      <c r="BH164" s="105">
        <f t="shared" si="42"/>
        <v>0</v>
      </c>
      <c r="BI164" s="105">
        <f t="shared" si="43"/>
        <v>0</v>
      </c>
      <c r="BJ164" s="13" t="s">
        <v>137</v>
      </c>
      <c r="BK164" s="168">
        <f t="shared" si="44"/>
        <v>0</v>
      </c>
      <c r="BL164" s="13" t="s">
        <v>183</v>
      </c>
      <c r="BM164" s="13" t="s">
        <v>376</v>
      </c>
    </row>
    <row r="165" spans="2:65" s="1" customFormat="1" ht="22.5" customHeight="1">
      <c r="B165" s="30"/>
      <c r="C165" s="161" t="s">
        <v>8</v>
      </c>
      <c r="D165" s="161" t="s">
        <v>160</v>
      </c>
      <c r="E165" s="162" t="s">
        <v>377</v>
      </c>
      <c r="F165" s="241" t="s">
        <v>378</v>
      </c>
      <c r="G165" s="242"/>
      <c r="H165" s="242"/>
      <c r="I165" s="242"/>
      <c r="J165" s="163" t="s">
        <v>205</v>
      </c>
      <c r="K165" s="164">
        <v>1</v>
      </c>
      <c r="L165" s="243">
        <v>0</v>
      </c>
      <c r="M165" s="242"/>
      <c r="N165" s="244">
        <f t="shared" si="35"/>
        <v>0</v>
      </c>
      <c r="O165" s="238"/>
      <c r="P165" s="238"/>
      <c r="Q165" s="238"/>
      <c r="R165" s="32"/>
      <c r="T165" s="165" t="s">
        <v>18</v>
      </c>
      <c r="U165" s="39" t="s">
        <v>41</v>
      </c>
      <c r="V165" s="31"/>
      <c r="W165" s="166">
        <f t="shared" si="36"/>
        <v>0</v>
      </c>
      <c r="X165" s="166">
        <v>2E-3</v>
      </c>
      <c r="Y165" s="166">
        <f t="shared" si="37"/>
        <v>2E-3</v>
      </c>
      <c r="Z165" s="166">
        <v>0</v>
      </c>
      <c r="AA165" s="167">
        <f t="shared" si="38"/>
        <v>0</v>
      </c>
      <c r="AR165" s="13" t="s">
        <v>164</v>
      </c>
      <c r="AT165" s="13" t="s">
        <v>160</v>
      </c>
      <c r="AU165" s="13" t="s">
        <v>137</v>
      </c>
      <c r="AY165" s="13" t="s">
        <v>158</v>
      </c>
      <c r="BE165" s="105">
        <f t="shared" si="39"/>
        <v>0</v>
      </c>
      <c r="BF165" s="105">
        <f t="shared" si="40"/>
        <v>0</v>
      </c>
      <c r="BG165" s="105">
        <f t="shared" si="41"/>
        <v>0</v>
      </c>
      <c r="BH165" s="105">
        <f t="shared" si="42"/>
        <v>0</v>
      </c>
      <c r="BI165" s="105">
        <f t="shared" si="43"/>
        <v>0</v>
      </c>
      <c r="BJ165" s="13" t="s">
        <v>137</v>
      </c>
      <c r="BK165" s="168">
        <f t="shared" si="44"/>
        <v>0</v>
      </c>
      <c r="BL165" s="13" t="s">
        <v>165</v>
      </c>
      <c r="BM165" s="13" t="s">
        <v>379</v>
      </c>
    </row>
    <row r="166" spans="2:65" s="1" customFormat="1" ht="31.5" customHeight="1">
      <c r="B166" s="30"/>
      <c r="C166" s="169" t="s">
        <v>380</v>
      </c>
      <c r="D166" s="169" t="s">
        <v>180</v>
      </c>
      <c r="E166" s="170" t="s">
        <v>381</v>
      </c>
      <c r="F166" s="237" t="s">
        <v>382</v>
      </c>
      <c r="G166" s="238"/>
      <c r="H166" s="238"/>
      <c r="I166" s="238"/>
      <c r="J166" s="171" t="s">
        <v>205</v>
      </c>
      <c r="K166" s="172">
        <v>8</v>
      </c>
      <c r="L166" s="239">
        <v>0</v>
      </c>
      <c r="M166" s="238"/>
      <c r="N166" s="240">
        <f t="shared" si="35"/>
        <v>0</v>
      </c>
      <c r="O166" s="238"/>
      <c r="P166" s="238"/>
      <c r="Q166" s="238"/>
      <c r="R166" s="32"/>
      <c r="T166" s="165" t="s">
        <v>18</v>
      </c>
      <c r="U166" s="39" t="s">
        <v>41</v>
      </c>
      <c r="V166" s="31"/>
      <c r="W166" s="166">
        <f t="shared" si="36"/>
        <v>0</v>
      </c>
      <c r="X166" s="166">
        <v>2.4000000000000001E-4</v>
      </c>
      <c r="Y166" s="166">
        <f t="shared" si="37"/>
        <v>1.92E-3</v>
      </c>
      <c r="Z166" s="166">
        <v>0</v>
      </c>
      <c r="AA166" s="167">
        <f t="shared" si="38"/>
        <v>0</v>
      </c>
      <c r="AR166" s="13" t="s">
        <v>183</v>
      </c>
      <c r="AT166" s="13" t="s">
        <v>180</v>
      </c>
      <c r="AU166" s="13" t="s">
        <v>137</v>
      </c>
      <c r="AY166" s="13" t="s">
        <v>158</v>
      </c>
      <c r="BE166" s="105">
        <f t="shared" si="39"/>
        <v>0</v>
      </c>
      <c r="BF166" s="105">
        <f t="shared" si="40"/>
        <v>0</v>
      </c>
      <c r="BG166" s="105">
        <f t="shared" si="41"/>
        <v>0</v>
      </c>
      <c r="BH166" s="105">
        <f t="shared" si="42"/>
        <v>0</v>
      </c>
      <c r="BI166" s="105">
        <f t="shared" si="43"/>
        <v>0</v>
      </c>
      <c r="BJ166" s="13" t="s">
        <v>137</v>
      </c>
      <c r="BK166" s="168">
        <f t="shared" si="44"/>
        <v>0</v>
      </c>
      <c r="BL166" s="13" t="s">
        <v>183</v>
      </c>
      <c r="BM166" s="13" t="s">
        <v>383</v>
      </c>
    </row>
    <row r="167" spans="2:65" s="1" customFormat="1" ht="31.5" customHeight="1">
      <c r="B167" s="30"/>
      <c r="C167" s="169" t="s">
        <v>384</v>
      </c>
      <c r="D167" s="169" t="s">
        <v>180</v>
      </c>
      <c r="E167" s="170" t="s">
        <v>385</v>
      </c>
      <c r="F167" s="237" t="s">
        <v>386</v>
      </c>
      <c r="G167" s="238"/>
      <c r="H167" s="238"/>
      <c r="I167" s="238"/>
      <c r="J167" s="171" t="s">
        <v>192</v>
      </c>
      <c r="K167" s="173">
        <v>0</v>
      </c>
      <c r="L167" s="239">
        <v>0</v>
      </c>
      <c r="M167" s="238"/>
      <c r="N167" s="240">
        <f t="shared" si="35"/>
        <v>0</v>
      </c>
      <c r="O167" s="238"/>
      <c r="P167" s="238"/>
      <c r="Q167" s="238"/>
      <c r="R167" s="32"/>
      <c r="T167" s="165" t="s">
        <v>18</v>
      </c>
      <c r="U167" s="39" t="s">
        <v>41</v>
      </c>
      <c r="V167" s="31"/>
      <c r="W167" s="166">
        <f t="shared" si="36"/>
        <v>0</v>
      </c>
      <c r="X167" s="166">
        <v>0</v>
      </c>
      <c r="Y167" s="166">
        <f t="shared" si="37"/>
        <v>0</v>
      </c>
      <c r="Z167" s="166">
        <v>0</v>
      </c>
      <c r="AA167" s="167">
        <f t="shared" si="38"/>
        <v>0</v>
      </c>
      <c r="AR167" s="13" t="s">
        <v>183</v>
      </c>
      <c r="AT167" s="13" t="s">
        <v>180</v>
      </c>
      <c r="AU167" s="13" t="s">
        <v>137</v>
      </c>
      <c r="AY167" s="13" t="s">
        <v>158</v>
      </c>
      <c r="BE167" s="105">
        <f t="shared" si="39"/>
        <v>0</v>
      </c>
      <c r="BF167" s="105">
        <f t="shared" si="40"/>
        <v>0</v>
      </c>
      <c r="BG167" s="105">
        <f t="shared" si="41"/>
        <v>0</v>
      </c>
      <c r="BH167" s="105">
        <f t="shared" si="42"/>
        <v>0</v>
      </c>
      <c r="BI167" s="105">
        <f t="shared" si="43"/>
        <v>0</v>
      </c>
      <c r="BJ167" s="13" t="s">
        <v>137</v>
      </c>
      <c r="BK167" s="168">
        <f t="shared" si="44"/>
        <v>0</v>
      </c>
      <c r="BL167" s="13" t="s">
        <v>183</v>
      </c>
      <c r="BM167" s="13" t="s">
        <v>387</v>
      </c>
    </row>
    <row r="168" spans="2:65" s="1" customFormat="1" ht="31.5" customHeight="1">
      <c r="B168" s="30"/>
      <c r="C168" s="169" t="s">
        <v>388</v>
      </c>
      <c r="D168" s="169" t="s">
        <v>180</v>
      </c>
      <c r="E168" s="170" t="s">
        <v>389</v>
      </c>
      <c r="F168" s="237" t="s">
        <v>390</v>
      </c>
      <c r="G168" s="238"/>
      <c r="H168" s="238"/>
      <c r="I168" s="238"/>
      <c r="J168" s="171" t="s">
        <v>192</v>
      </c>
      <c r="K168" s="173">
        <v>0</v>
      </c>
      <c r="L168" s="239">
        <v>0</v>
      </c>
      <c r="M168" s="238"/>
      <c r="N168" s="240">
        <f t="shared" si="35"/>
        <v>0</v>
      </c>
      <c r="O168" s="238"/>
      <c r="P168" s="238"/>
      <c r="Q168" s="238"/>
      <c r="R168" s="32"/>
      <c r="T168" s="165" t="s">
        <v>18</v>
      </c>
      <c r="U168" s="39" t="s">
        <v>41</v>
      </c>
      <c r="V168" s="31"/>
      <c r="W168" s="166">
        <f t="shared" si="36"/>
        <v>0</v>
      </c>
      <c r="X168" s="166">
        <v>0</v>
      </c>
      <c r="Y168" s="166">
        <f t="shared" si="37"/>
        <v>0</v>
      </c>
      <c r="Z168" s="166">
        <v>0</v>
      </c>
      <c r="AA168" s="167">
        <f t="shared" si="38"/>
        <v>0</v>
      </c>
      <c r="AR168" s="13" t="s">
        <v>183</v>
      </c>
      <c r="AT168" s="13" t="s">
        <v>180</v>
      </c>
      <c r="AU168" s="13" t="s">
        <v>137</v>
      </c>
      <c r="AY168" s="13" t="s">
        <v>158</v>
      </c>
      <c r="BE168" s="105">
        <f t="shared" si="39"/>
        <v>0</v>
      </c>
      <c r="BF168" s="105">
        <f t="shared" si="40"/>
        <v>0</v>
      </c>
      <c r="BG168" s="105">
        <f t="shared" si="41"/>
        <v>0</v>
      </c>
      <c r="BH168" s="105">
        <f t="shared" si="42"/>
        <v>0</v>
      </c>
      <c r="BI168" s="105">
        <f t="shared" si="43"/>
        <v>0</v>
      </c>
      <c r="BJ168" s="13" t="s">
        <v>137</v>
      </c>
      <c r="BK168" s="168">
        <f t="shared" si="44"/>
        <v>0</v>
      </c>
      <c r="BL168" s="13" t="s">
        <v>183</v>
      </c>
      <c r="BM168" s="13" t="s">
        <v>391</v>
      </c>
    </row>
    <row r="169" spans="2:65" s="9" customFormat="1" ht="29.85" customHeight="1">
      <c r="B169" s="150"/>
      <c r="C169" s="151"/>
      <c r="D169" s="160" t="s">
        <v>131</v>
      </c>
      <c r="E169" s="160"/>
      <c r="F169" s="160"/>
      <c r="G169" s="160"/>
      <c r="H169" s="160"/>
      <c r="I169" s="160"/>
      <c r="J169" s="160"/>
      <c r="K169" s="160"/>
      <c r="L169" s="160"/>
      <c r="M169" s="160"/>
      <c r="N169" s="235">
        <f>BK169</f>
        <v>0</v>
      </c>
      <c r="O169" s="236"/>
      <c r="P169" s="236"/>
      <c r="Q169" s="236"/>
      <c r="R169" s="153"/>
      <c r="T169" s="154"/>
      <c r="U169" s="151"/>
      <c r="V169" s="151"/>
      <c r="W169" s="155">
        <f>SUM(W170:W171)</f>
        <v>0</v>
      </c>
      <c r="X169" s="151"/>
      <c r="Y169" s="155">
        <f>SUM(Y170:Y171)</f>
        <v>2.1700000000000001E-3</v>
      </c>
      <c r="Z169" s="151"/>
      <c r="AA169" s="156">
        <f>SUM(AA170:AA171)</f>
        <v>0</v>
      </c>
      <c r="AR169" s="157" t="s">
        <v>137</v>
      </c>
      <c r="AT169" s="158" t="s">
        <v>73</v>
      </c>
      <c r="AU169" s="158" t="s">
        <v>81</v>
      </c>
      <c r="AY169" s="157" t="s">
        <v>158</v>
      </c>
      <c r="BK169" s="159">
        <f>SUM(BK170:BK171)</f>
        <v>0</v>
      </c>
    </row>
    <row r="170" spans="2:65" s="1" customFormat="1" ht="44.25" customHeight="1">
      <c r="B170" s="30"/>
      <c r="C170" s="169" t="s">
        <v>392</v>
      </c>
      <c r="D170" s="169" t="s">
        <v>180</v>
      </c>
      <c r="E170" s="170" t="s">
        <v>393</v>
      </c>
      <c r="F170" s="237" t="s">
        <v>394</v>
      </c>
      <c r="G170" s="238"/>
      <c r="H170" s="238"/>
      <c r="I170" s="238"/>
      <c r="J170" s="171" t="s">
        <v>163</v>
      </c>
      <c r="K170" s="172">
        <v>13</v>
      </c>
      <c r="L170" s="239">
        <v>0</v>
      </c>
      <c r="M170" s="238"/>
      <c r="N170" s="240">
        <f>ROUND(L170*K170,3)</f>
        <v>0</v>
      </c>
      <c r="O170" s="238"/>
      <c r="P170" s="238"/>
      <c r="Q170" s="238"/>
      <c r="R170" s="32"/>
      <c r="T170" s="165" t="s">
        <v>18</v>
      </c>
      <c r="U170" s="39" t="s">
        <v>41</v>
      </c>
      <c r="V170" s="31"/>
      <c r="W170" s="166">
        <f>V170*K170</f>
        <v>0</v>
      </c>
      <c r="X170" s="166">
        <v>6.9999999999999994E-5</v>
      </c>
      <c r="Y170" s="166">
        <f>X170*K170</f>
        <v>9.0999999999999989E-4</v>
      </c>
      <c r="Z170" s="166">
        <v>0</v>
      </c>
      <c r="AA170" s="167">
        <f>Z170*K170</f>
        <v>0</v>
      </c>
      <c r="AR170" s="13" t="s">
        <v>183</v>
      </c>
      <c r="AT170" s="13" t="s">
        <v>180</v>
      </c>
      <c r="AU170" s="13" t="s">
        <v>137</v>
      </c>
      <c r="AY170" s="13" t="s">
        <v>158</v>
      </c>
      <c r="BE170" s="105">
        <f>IF(U170="základná",N170,0)</f>
        <v>0</v>
      </c>
      <c r="BF170" s="105">
        <f>IF(U170="znížená",N170,0)</f>
        <v>0</v>
      </c>
      <c r="BG170" s="105">
        <f>IF(U170="zákl. prenesená",N170,0)</f>
        <v>0</v>
      </c>
      <c r="BH170" s="105">
        <f>IF(U170="zníž. prenesená",N170,0)</f>
        <v>0</v>
      </c>
      <c r="BI170" s="105">
        <f>IF(U170="nulová",N170,0)</f>
        <v>0</v>
      </c>
      <c r="BJ170" s="13" t="s">
        <v>137</v>
      </c>
      <c r="BK170" s="168">
        <f>ROUND(L170*K170,3)</f>
        <v>0</v>
      </c>
      <c r="BL170" s="13" t="s">
        <v>183</v>
      </c>
      <c r="BM170" s="13" t="s">
        <v>395</v>
      </c>
    </row>
    <row r="171" spans="2:65" s="1" customFormat="1" ht="44.25" customHeight="1">
      <c r="B171" s="30"/>
      <c r="C171" s="169" t="s">
        <v>396</v>
      </c>
      <c r="D171" s="169" t="s">
        <v>180</v>
      </c>
      <c r="E171" s="170" t="s">
        <v>397</v>
      </c>
      <c r="F171" s="237" t="s">
        <v>398</v>
      </c>
      <c r="G171" s="238"/>
      <c r="H171" s="238"/>
      <c r="I171" s="238"/>
      <c r="J171" s="171" t="s">
        <v>163</v>
      </c>
      <c r="K171" s="172">
        <v>14</v>
      </c>
      <c r="L171" s="239">
        <v>0</v>
      </c>
      <c r="M171" s="238"/>
      <c r="N171" s="240">
        <f>ROUND(L171*K171,3)</f>
        <v>0</v>
      </c>
      <c r="O171" s="238"/>
      <c r="P171" s="238"/>
      <c r="Q171" s="238"/>
      <c r="R171" s="32"/>
      <c r="T171" s="165" t="s">
        <v>18</v>
      </c>
      <c r="U171" s="39" t="s">
        <v>41</v>
      </c>
      <c r="V171" s="31"/>
      <c r="W171" s="166">
        <f>V171*K171</f>
        <v>0</v>
      </c>
      <c r="X171" s="166">
        <v>9.0000000000000006E-5</v>
      </c>
      <c r="Y171" s="166">
        <f>X171*K171</f>
        <v>1.2600000000000001E-3</v>
      </c>
      <c r="Z171" s="166">
        <v>0</v>
      </c>
      <c r="AA171" s="167">
        <f>Z171*K171</f>
        <v>0</v>
      </c>
      <c r="AR171" s="13" t="s">
        <v>183</v>
      </c>
      <c r="AT171" s="13" t="s">
        <v>180</v>
      </c>
      <c r="AU171" s="13" t="s">
        <v>137</v>
      </c>
      <c r="AY171" s="13" t="s">
        <v>158</v>
      </c>
      <c r="BE171" s="105">
        <f>IF(U171="základná",N171,0)</f>
        <v>0</v>
      </c>
      <c r="BF171" s="105">
        <f>IF(U171="znížená",N171,0)</f>
        <v>0</v>
      </c>
      <c r="BG171" s="105">
        <f>IF(U171="zákl. prenesená",N171,0)</f>
        <v>0</v>
      </c>
      <c r="BH171" s="105">
        <f>IF(U171="zníž. prenesená",N171,0)</f>
        <v>0</v>
      </c>
      <c r="BI171" s="105">
        <f>IF(U171="nulová",N171,0)</f>
        <v>0</v>
      </c>
      <c r="BJ171" s="13" t="s">
        <v>137</v>
      </c>
      <c r="BK171" s="168">
        <f>ROUND(L171*K171,3)</f>
        <v>0</v>
      </c>
      <c r="BL171" s="13" t="s">
        <v>183</v>
      </c>
      <c r="BM171" s="13" t="s">
        <v>399</v>
      </c>
    </row>
    <row r="172" spans="2:65" s="9" customFormat="1" ht="37.35" customHeight="1">
      <c r="B172" s="150"/>
      <c r="C172" s="151"/>
      <c r="D172" s="152" t="s">
        <v>132</v>
      </c>
      <c r="E172" s="152"/>
      <c r="F172" s="152"/>
      <c r="G172" s="152"/>
      <c r="H172" s="152"/>
      <c r="I172" s="152"/>
      <c r="J172" s="152"/>
      <c r="K172" s="152"/>
      <c r="L172" s="152"/>
      <c r="M172" s="152"/>
      <c r="N172" s="245">
        <f>BK172</f>
        <v>0</v>
      </c>
      <c r="O172" s="246"/>
      <c r="P172" s="246"/>
      <c r="Q172" s="246"/>
      <c r="R172" s="153"/>
      <c r="T172" s="154"/>
      <c r="U172" s="151"/>
      <c r="V172" s="151"/>
      <c r="W172" s="155">
        <f>W173</f>
        <v>0</v>
      </c>
      <c r="X172" s="151"/>
      <c r="Y172" s="155">
        <f>Y173</f>
        <v>0</v>
      </c>
      <c r="Z172" s="151"/>
      <c r="AA172" s="156">
        <f>AA173</f>
        <v>0</v>
      </c>
      <c r="AR172" s="157" t="s">
        <v>165</v>
      </c>
      <c r="AT172" s="158" t="s">
        <v>73</v>
      </c>
      <c r="AU172" s="158" t="s">
        <v>74</v>
      </c>
      <c r="AY172" s="157" t="s">
        <v>158</v>
      </c>
      <c r="BK172" s="159">
        <f>BK173</f>
        <v>0</v>
      </c>
    </row>
    <row r="173" spans="2:65" s="1" customFormat="1" ht="22.5" customHeight="1">
      <c r="B173" s="30"/>
      <c r="C173" s="169" t="s">
        <v>400</v>
      </c>
      <c r="D173" s="169" t="s">
        <v>180</v>
      </c>
      <c r="E173" s="170" t="s">
        <v>401</v>
      </c>
      <c r="F173" s="237" t="s">
        <v>402</v>
      </c>
      <c r="G173" s="238"/>
      <c r="H173" s="238"/>
      <c r="I173" s="238"/>
      <c r="J173" s="171" t="s">
        <v>403</v>
      </c>
      <c r="K173" s="172">
        <v>10</v>
      </c>
      <c r="L173" s="239">
        <v>0</v>
      </c>
      <c r="M173" s="238"/>
      <c r="N173" s="240">
        <f>ROUND(L173*K173,3)</f>
        <v>0</v>
      </c>
      <c r="O173" s="238"/>
      <c r="P173" s="238"/>
      <c r="Q173" s="238"/>
      <c r="R173" s="32"/>
      <c r="T173" s="165" t="s">
        <v>18</v>
      </c>
      <c r="U173" s="39" t="s">
        <v>41</v>
      </c>
      <c r="V173" s="31"/>
      <c r="W173" s="166">
        <f>V173*K173</f>
        <v>0</v>
      </c>
      <c r="X173" s="166">
        <v>0</v>
      </c>
      <c r="Y173" s="166">
        <f>X173*K173</f>
        <v>0</v>
      </c>
      <c r="Z173" s="166">
        <v>0</v>
      </c>
      <c r="AA173" s="167">
        <f>Z173*K173</f>
        <v>0</v>
      </c>
      <c r="AR173" s="13" t="s">
        <v>404</v>
      </c>
      <c r="AT173" s="13" t="s">
        <v>180</v>
      </c>
      <c r="AU173" s="13" t="s">
        <v>81</v>
      </c>
      <c r="AY173" s="13" t="s">
        <v>158</v>
      </c>
      <c r="BE173" s="105">
        <f>IF(U173="základná",N173,0)</f>
        <v>0</v>
      </c>
      <c r="BF173" s="105">
        <f>IF(U173="znížená",N173,0)</f>
        <v>0</v>
      </c>
      <c r="BG173" s="105">
        <f>IF(U173="zákl. prenesená",N173,0)</f>
        <v>0</v>
      </c>
      <c r="BH173" s="105">
        <f>IF(U173="zníž. prenesená",N173,0)</f>
        <v>0</v>
      </c>
      <c r="BI173" s="105">
        <f>IF(U173="nulová",N173,0)</f>
        <v>0</v>
      </c>
      <c r="BJ173" s="13" t="s">
        <v>137</v>
      </c>
      <c r="BK173" s="168">
        <f>ROUND(L173*K173,3)</f>
        <v>0</v>
      </c>
      <c r="BL173" s="13" t="s">
        <v>404</v>
      </c>
      <c r="BM173" s="13" t="s">
        <v>405</v>
      </c>
    </row>
    <row r="174" spans="2:65" s="1" customFormat="1" ht="49.95" customHeight="1">
      <c r="B174" s="30"/>
      <c r="C174" s="31"/>
      <c r="D174" s="152" t="s">
        <v>406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245">
        <f t="shared" ref="N174:N179" si="45">BK174</f>
        <v>0</v>
      </c>
      <c r="O174" s="246"/>
      <c r="P174" s="246"/>
      <c r="Q174" s="246"/>
      <c r="R174" s="32"/>
      <c r="T174" s="73"/>
      <c r="U174" s="31"/>
      <c r="V174" s="31"/>
      <c r="W174" s="31"/>
      <c r="X174" s="31"/>
      <c r="Y174" s="31"/>
      <c r="Z174" s="31"/>
      <c r="AA174" s="74"/>
      <c r="AT174" s="13" t="s">
        <v>73</v>
      </c>
      <c r="AU174" s="13" t="s">
        <v>74</v>
      </c>
      <c r="AY174" s="13" t="s">
        <v>407</v>
      </c>
      <c r="BK174" s="168">
        <f>SUM(BK175:BK179)</f>
        <v>0</v>
      </c>
    </row>
    <row r="175" spans="2:65" s="1" customFormat="1" ht="22.35" customHeight="1">
      <c r="B175" s="30"/>
      <c r="C175" s="174" t="s">
        <v>18</v>
      </c>
      <c r="D175" s="174" t="s">
        <v>180</v>
      </c>
      <c r="E175" s="175" t="s">
        <v>18</v>
      </c>
      <c r="F175" s="247" t="s">
        <v>18</v>
      </c>
      <c r="G175" s="248"/>
      <c r="H175" s="248"/>
      <c r="I175" s="248"/>
      <c r="J175" s="176" t="s">
        <v>18</v>
      </c>
      <c r="K175" s="173"/>
      <c r="L175" s="239"/>
      <c r="M175" s="238"/>
      <c r="N175" s="240">
        <f t="shared" si="45"/>
        <v>0</v>
      </c>
      <c r="O175" s="238"/>
      <c r="P175" s="238"/>
      <c r="Q175" s="238"/>
      <c r="R175" s="32"/>
      <c r="T175" s="165" t="s">
        <v>18</v>
      </c>
      <c r="U175" s="177" t="s">
        <v>41</v>
      </c>
      <c r="V175" s="31"/>
      <c r="W175" s="31"/>
      <c r="X175" s="31"/>
      <c r="Y175" s="31"/>
      <c r="Z175" s="31"/>
      <c r="AA175" s="74"/>
      <c r="AT175" s="13" t="s">
        <v>407</v>
      </c>
      <c r="AU175" s="13" t="s">
        <v>81</v>
      </c>
      <c r="AY175" s="13" t="s">
        <v>407</v>
      </c>
      <c r="BE175" s="105">
        <f>IF(U175="základná",N175,0)</f>
        <v>0</v>
      </c>
      <c r="BF175" s="105">
        <f>IF(U175="znížená",N175,0)</f>
        <v>0</v>
      </c>
      <c r="BG175" s="105">
        <f>IF(U175="zákl. prenesená",N175,0)</f>
        <v>0</v>
      </c>
      <c r="BH175" s="105">
        <f>IF(U175="zníž. prenesená",N175,0)</f>
        <v>0</v>
      </c>
      <c r="BI175" s="105">
        <f>IF(U175="nulová",N175,0)</f>
        <v>0</v>
      </c>
      <c r="BJ175" s="13" t="s">
        <v>137</v>
      </c>
      <c r="BK175" s="168">
        <f>L175*K175</f>
        <v>0</v>
      </c>
    </row>
    <row r="176" spans="2:65" s="1" customFormat="1" ht="22.35" customHeight="1">
      <c r="B176" s="30"/>
      <c r="C176" s="174" t="s">
        <v>18</v>
      </c>
      <c r="D176" s="174" t="s">
        <v>180</v>
      </c>
      <c r="E176" s="175" t="s">
        <v>18</v>
      </c>
      <c r="F176" s="247" t="s">
        <v>18</v>
      </c>
      <c r="G176" s="248"/>
      <c r="H176" s="248"/>
      <c r="I176" s="248"/>
      <c r="J176" s="176" t="s">
        <v>18</v>
      </c>
      <c r="K176" s="173"/>
      <c r="L176" s="239"/>
      <c r="M176" s="238"/>
      <c r="N176" s="240">
        <f t="shared" si="45"/>
        <v>0</v>
      </c>
      <c r="O176" s="238"/>
      <c r="P176" s="238"/>
      <c r="Q176" s="238"/>
      <c r="R176" s="32"/>
      <c r="T176" s="165" t="s">
        <v>18</v>
      </c>
      <c r="U176" s="177" t="s">
        <v>41</v>
      </c>
      <c r="V176" s="31"/>
      <c r="W176" s="31"/>
      <c r="X176" s="31"/>
      <c r="Y176" s="31"/>
      <c r="Z176" s="31"/>
      <c r="AA176" s="74"/>
      <c r="AT176" s="13" t="s">
        <v>407</v>
      </c>
      <c r="AU176" s="13" t="s">
        <v>81</v>
      </c>
      <c r="AY176" s="13" t="s">
        <v>407</v>
      </c>
      <c r="BE176" s="105">
        <f>IF(U176="základná",N176,0)</f>
        <v>0</v>
      </c>
      <c r="BF176" s="105">
        <f>IF(U176="znížená",N176,0)</f>
        <v>0</v>
      </c>
      <c r="BG176" s="105">
        <f>IF(U176="zákl. prenesená",N176,0)</f>
        <v>0</v>
      </c>
      <c r="BH176" s="105">
        <f>IF(U176="zníž. prenesená",N176,0)</f>
        <v>0</v>
      </c>
      <c r="BI176" s="105">
        <f>IF(U176="nulová",N176,0)</f>
        <v>0</v>
      </c>
      <c r="BJ176" s="13" t="s">
        <v>137</v>
      </c>
      <c r="BK176" s="168">
        <f>L176*K176</f>
        <v>0</v>
      </c>
    </row>
    <row r="177" spans="2:63" s="1" customFormat="1" ht="22.35" customHeight="1">
      <c r="B177" s="30"/>
      <c r="C177" s="174" t="s">
        <v>18</v>
      </c>
      <c r="D177" s="174" t="s">
        <v>180</v>
      </c>
      <c r="E177" s="175" t="s">
        <v>18</v>
      </c>
      <c r="F177" s="247" t="s">
        <v>18</v>
      </c>
      <c r="G177" s="248"/>
      <c r="H177" s="248"/>
      <c r="I177" s="248"/>
      <c r="J177" s="176" t="s">
        <v>18</v>
      </c>
      <c r="K177" s="173"/>
      <c r="L177" s="239"/>
      <c r="M177" s="238"/>
      <c r="N177" s="240">
        <f t="shared" si="45"/>
        <v>0</v>
      </c>
      <c r="O177" s="238"/>
      <c r="P177" s="238"/>
      <c r="Q177" s="238"/>
      <c r="R177" s="32"/>
      <c r="T177" s="165" t="s">
        <v>18</v>
      </c>
      <c r="U177" s="177" t="s">
        <v>41</v>
      </c>
      <c r="V177" s="31"/>
      <c r="W177" s="31"/>
      <c r="X177" s="31"/>
      <c r="Y177" s="31"/>
      <c r="Z177" s="31"/>
      <c r="AA177" s="74"/>
      <c r="AT177" s="13" t="s">
        <v>407</v>
      </c>
      <c r="AU177" s="13" t="s">
        <v>81</v>
      </c>
      <c r="AY177" s="13" t="s">
        <v>407</v>
      </c>
      <c r="BE177" s="105">
        <f>IF(U177="základná",N177,0)</f>
        <v>0</v>
      </c>
      <c r="BF177" s="105">
        <f>IF(U177="znížená",N177,0)</f>
        <v>0</v>
      </c>
      <c r="BG177" s="105">
        <f>IF(U177="zákl. prenesená",N177,0)</f>
        <v>0</v>
      </c>
      <c r="BH177" s="105">
        <f>IF(U177="zníž. prenesená",N177,0)</f>
        <v>0</v>
      </c>
      <c r="BI177" s="105">
        <f>IF(U177="nulová",N177,0)</f>
        <v>0</v>
      </c>
      <c r="BJ177" s="13" t="s">
        <v>137</v>
      </c>
      <c r="BK177" s="168">
        <f>L177*K177</f>
        <v>0</v>
      </c>
    </row>
    <row r="178" spans="2:63" s="1" customFormat="1" ht="22.35" customHeight="1">
      <c r="B178" s="30"/>
      <c r="C178" s="174" t="s">
        <v>18</v>
      </c>
      <c r="D178" s="174" t="s">
        <v>180</v>
      </c>
      <c r="E178" s="175" t="s">
        <v>18</v>
      </c>
      <c r="F178" s="247" t="s">
        <v>18</v>
      </c>
      <c r="G178" s="248"/>
      <c r="H178" s="248"/>
      <c r="I178" s="248"/>
      <c r="J178" s="176" t="s">
        <v>18</v>
      </c>
      <c r="K178" s="173"/>
      <c r="L178" s="239"/>
      <c r="M178" s="238"/>
      <c r="N178" s="240">
        <f t="shared" si="45"/>
        <v>0</v>
      </c>
      <c r="O178" s="238"/>
      <c r="P178" s="238"/>
      <c r="Q178" s="238"/>
      <c r="R178" s="32"/>
      <c r="T178" s="165" t="s">
        <v>18</v>
      </c>
      <c r="U178" s="177" t="s">
        <v>41</v>
      </c>
      <c r="V178" s="31"/>
      <c r="W178" s="31"/>
      <c r="X178" s="31"/>
      <c r="Y178" s="31"/>
      <c r="Z178" s="31"/>
      <c r="AA178" s="74"/>
      <c r="AT178" s="13" t="s">
        <v>407</v>
      </c>
      <c r="AU178" s="13" t="s">
        <v>81</v>
      </c>
      <c r="AY178" s="13" t="s">
        <v>407</v>
      </c>
      <c r="BE178" s="105">
        <f>IF(U178="základná",N178,0)</f>
        <v>0</v>
      </c>
      <c r="BF178" s="105">
        <f>IF(U178="znížená",N178,0)</f>
        <v>0</v>
      </c>
      <c r="BG178" s="105">
        <f>IF(U178="zákl. prenesená",N178,0)</f>
        <v>0</v>
      </c>
      <c r="BH178" s="105">
        <f>IF(U178="zníž. prenesená",N178,0)</f>
        <v>0</v>
      </c>
      <c r="BI178" s="105">
        <f>IF(U178="nulová",N178,0)</f>
        <v>0</v>
      </c>
      <c r="BJ178" s="13" t="s">
        <v>137</v>
      </c>
      <c r="BK178" s="168">
        <f>L178*K178</f>
        <v>0</v>
      </c>
    </row>
    <row r="179" spans="2:63" s="1" customFormat="1" ht="22.35" customHeight="1">
      <c r="B179" s="30"/>
      <c r="C179" s="174" t="s">
        <v>18</v>
      </c>
      <c r="D179" s="174" t="s">
        <v>180</v>
      </c>
      <c r="E179" s="175" t="s">
        <v>18</v>
      </c>
      <c r="F179" s="247" t="s">
        <v>18</v>
      </c>
      <c r="G179" s="248"/>
      <c r="H179" s="248"/>
      <c r="I179" s="248"/>
      <c r="J179" s="176" t="s">
        <v>18</v>
      </c>
      <c r="K179" s="173"/>
      <c r="L179" s="239"/>
      <c r="M179" s="238"/>
      <c r="N179" s="240">
        <f t="shared" si="45"/>
        <v>0</v>
      </c>
      <c r="O179" s="238"/>
      <c r="P179" s="238"/>
      <c r="Q179" s="238"/>
      <c r="R179" s="32"/>
      <c r="T179" s="165" t="s">
        <v>18</v>
      </c>
      <c r="U179" s="177" t="s">
        <v>41</v>
      </c>
      <c r="V179" s="51"/>
      <c r="W179" s="51"/>
      <c r="X179" s="51"/>
      <c r="Y179" s="51"/>
      <c r="Z179" s="51"/>
      <c r="AA179" s="53"/>
      <c r="AT179" s="13" t="s">
        <v>407</v>
      </c>
      <c r="AU179" s="13" t="s">
        <v>81</v>
      </c>
      <c r="AY179" s="13" t="s">
        <v>407</v>
      </c>
      <c r="BE179" s="105">
        <f>IF(U179="základná",N179,0)</f>
        <v>0</v>
      </c>
      <c r="BF179" s="105">
        <f>IF(U179="znížená",N179,0)</f>
        <v>0</v>
      </c>
      <c r="BG179" s="105">
        <f>IF(U179="zákl. prenesená",N179,0)</f>
        <v>0</v>
      </c>
      <c r="BH179" s="105">
        <f>IF(U179="zníž. prenesená",N179,0)</f>
        <v>0</v>
      </c>
      <c r="BI179" s="105">
        <f>IF(U179="nulová",N179,0)</f>
        <v>0</v>
      </c>
      <c r="BJ179" s="13" t="s">
        <v>137</v>
      </c>
      <c r="BK179" s="168">
        <f>L179*K179</f>
        <v>0</v>
      </c>
    </row>
    <row r="180" spans="2:63" s="1" customFormat="1" ht="6.9" customHeight="1"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6"/>
    </row>
  </sheetData>
  <sheetProtection password="CC35" sheet="1" objects="1" scenarios="1" formatColumns="0" formatRows="0" sort="0" autoFilter="0"/>
  <mergeCells count="22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70:I170"/>
    <mergeCell ref="L170:M170"/>
    <mergeCell ref="N170:Q170"/>
    <mergeCell ref="F171:I171"/>
    <mergeCell ref="L171:M171"/>
    <mergeCell ref="N171:Q171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N172:Q172"/>
    <mergeCell ref="N174:Q174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3:I173"/>
    <mergeCell ref="L173:M173"/>
    <mergeCell ref="N173:Q173"/>
    <mergeCell ref="F175:I175"/>
    <mergeCell ref="L175:M175"/>
    <mergeCell ref="N175:Q175"/>
    <mergeCell ref="F176:I176"/>
    <mergeCell ref="L176:M176"/>
    <mergeCell ref="N176:Q176"/>
    <mergeCell ref="H1:K1"/>
    <mergeCell ref="S2:AC2"/>
    <mergeCell ref="N123:Q123"/>
    <mergeCell ref="N124:Q124"/>
    <mergeCell ref="N125:Q125"/>
    <mergeCell ref="N134:Q134"/>
    <mergeCell ref="N142:Q142"/>
    <mergeCell ref="N149:Q149"/>
    <mergeCell ref="N169:Q169"/>
    <mergeCell ref="F168:I168"/>
    <mergeCell ref="L168:M168"/>
    <mergeCell ref="N168:Q168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</mergeCells>
  <dataValidations count="2">
    <dataValidation type="list" allowBlank="1" showInputMessage="1" showErrorMessage="1" error="Povolené sú hodnoty K a M." sqref="D175:D180">
      <formula1>"K,M"</formula1>
    </dataValidation>
    <dataValidation type="list" allowBlank="1" showInputMessage="1" showErrorMessage="1" error="Povolené sú hodnoty základná, znížená, nulová." sqref="U175:U180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2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20</vt:i4>
      </vt:variant>
    </vt:vector>
  </HeadingPairs>
  <TitlesOfParts>
    <vt:vector size="30" baseType="lpstr">
      <vt:lpstr>Rekapitulácia stavby</vt:lpstr>
      <vt:lpstr>1 Telocvičňa - Stroj - Te...</vt:lpstr>
      <vt:lpstr>3 Hydr. vetva B - Hydraul...</vt:lpstr>
      <vt:lpstr>4 Hydr. vetva C - Hydraul...</vt:lpstr>
      <vt:lpstr>5 Hydr. vetva D - Hydraul...</vt:lpstr>
      <vt:lpstr>6 Hydr. vetva D1 - Hydrau...</vt:lpstr>
      <vt:lpstr>7 vetva V Vývarovňa - Vet...</vt:lpstr>
      <vt:lpstr>8 vetva Š Školník - Vetva...</vt:lpstr>
      <vt:lpstr>9 Úpravy na vetve C - Úpr...</vt:lpstr>
      <vt:lpstr>2 Hydr. vetva A - Hydraul...</vt:lpstr>
      <vt:lpstr>'1 Telocvičňa - Stroj - Te...'!Názvy_tisku</vt:lpstr>
      <vt:lpstr>'2 Hydr. vetva A - Hydraul...'!Názvy_tisku</vt:lpstr>
      <vt:lpstr>'3 Hydr. vetva B - Hydraul...'!Názvy_tisku</vt:lpstr>
      <vt:lpstr>'4 Hydr. vetva C - Hydraul...'!Názvy_tisku</vt:lpstr>
      <vt:lpstr>'5 Hydr. vetva D - Hydraul...'!Názvy_tisku</vt:lpstr>
      <vt:lpstr>'6 Hydr. vetva D1 - Hydrau...'!Názvy_tisku</vt:lpstr>
      <vt:lpstr>'7 vetva V Vývarovňa - Vet...'!Názvy_tisku</vt:lpstr>
      <vt:lpstr>'8 vetva Š Školník - Vetva...'!Názvy_tisku</vt:lpstr>
      <vt:lpstr>'9 Úpravy na vetve C - Úpr...'!Názvy_tisku</vt:lpstr>
      <vt:lpstr>'Rekapitulácia stavby'!Názvy_tisku</vt:lpstr>
      <vt:lpstr>'1 Telocvičňa - Stroj - Te...'!Oblast_tisku</vt:lpstr>
      <vt:lpstr>'2 Hydr. vetva A - Hydraul...'!Oblast_tisku</vt:lpstr>
      <vt:lpstr>'3 Hydr. vetva B - Hydraul...'!Oblast_tisku</vt:lpstr>
      <vt:lpstr>'4 Hydr. vetva C - Hydraul...'!Oblast_tisku</vt:lpstr>
      <vt:lpstr>'5 Hydr. vetva D - Hydraul...'!Oblast_tisku</vt:lpstr>
      <vt:lpstr>'6 Hydr. vetva D1 - Hydrau...'!Oblast_tisku</vt:lpstr>
      <vt:lpstr>'7 vetva V Vývarovňa - Vet...'!Oblast_tisku</vt:lpstr>
      <vt:lpstr>'8 vetva Š Školník - Vetva...'!Oblast_tisku</vt:lpstr>
      <vt:lpstr>'9 Úpravy na vetve C - Úpr...'!Oblast_tisku</vt:lpstr>
      <vt:lpstr>'Rekapitulácia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JA-PC-5524\Ja</dc:creator>
  <cp:lastModifiedBy>Riaditel</cp:lastModifiedBy>
  <dcterms:created xsi:type="dcterms:W3CDTF">2017-02-14T11:15:12Z</dcterms:created>
  <dcterms:modified xsi:type="dcterms:W3CDTF">2017-03-08T10:07:44Z</dcterms:modified>
</cp:coreProperties>
</file>